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Portfolio 1B" sheetId="1" r:id="rId1"/>
    <sheet name="Portfolio 1C" sheetId="2" r:id="rId2"/>
    <sheet name="Portfolio 2A" sheetId="3" r:id="rId3"/>
    <sheet name="Portfolio 2B" sheetId="4" r:id="rId4"/>
    <sheet name="Portfolio 2C" sheetId="5" r:id="rId5"/>
    <sheet name="Portfolio 3A" sheetId="6" r:id="rId6"/>
    <sheet name="Portfolio 3B" sheetId="7" r:id="rId7"/>
    <sheet name="DashBoard Scheme AUM" sheetId="8" r:id="rId8"/>
    <sheet name="DashBoard Investment Objective" sheetId="9" r:id="rId9"/>
    <sheet name="DashBoard Portfolio " sheetId="10" r:id="rId10"/>
    <sheet name="DashBoard Portfolio2 " sheetId="11" r:id="rId11"/>
    <sheet name="DashBoard Expense Ratio" sheetId="12" r:id="rId12"/>
    <sheet name="DashBoard Scheme Performance" sheetId="13" r:id="rId13"/>
    <sheet name="Anex A1 Frmt for AUM disclosure" sheetId="14" r:id="rId14"/>
    <sheet name="Anex A2 Frmt AUM stateUT wise " sheetId="15" r:id="rId15"/>
    <sheet name="Annexure B Frmt vote cast by MF" sheetId="16" r:id="rId16"/>
    <sheet name="Transaction Report" sheetId="17" r:id="rId17"/>
    <sheet name="Updated note- Valuation" sheetId="18" r:id="rId18"/>
    <sheet name="rating" sheetId="19" state="hidden" r:id="rId19"/>
  </sheets>
  <externalReferences>
    <externalReference r:id="rId22"/>
    <externalReference r:id="rId23"/>
    <externalReference r:id="rId24"/>
  </externalReferences>
  <definedNames>
    <definedName name="XDO_?FULL_NAME?">'Portfolio 1B'!$A$2</definedName>
    <definedName name="XDO_?FULL_NAME?1?">'Portfolio 1C'!$A$2</definedName>
    <definedName name="XDO_?FULL_NAME?2?">'Portfolio 2A'!$A$2</definedName>
    <definedName name="XDO_?FULL_NAME?3?">'Portfolio 2B'!$A$2</definedName>
    <definedName name="XDO_?FULL_NAME?4?">'Portfolio 2C'!$A$2</definedName>
    <definedName name="XDO_?FULL_NAME?5?">'Portfolio 3A'!$A$2</definedName>
    <definedName name="XDO_?FULL_NAME?6?">'Portfolio 3B'!$A$2</definedName>
    <definedName name="XDO_?INSTRUMENT_1?">'Portfolio 1B'!$B$7:$B$10</definedName>
    <definedName name="XDO_?INSTRUMENT_1?1?">'Portfolio 1C'!$B$7:$B$10</definedName>
    <definedName name="XDO_?INSTRUMENT_1?2?">'Portfolio 2A'!$B$7:$B$8</definedName>
    <definedName name="XDO_?INSTRUMENT_1?3?">'Portfolio 2B'!$B$7:$B$9</definedName>
    <definedName name="XDO_?INSTRUMENT_1?4?">'Portfolio 2C'!$B$7:$B$8</definedName>
    <definedName name="XDO_?INSTRUMENT_1?5?">'Portfolio 3A'!$B$7:$B$29</definedName>
    <definedName name="XDO_?INSTRUMENT_1?6?">'Portfolio 3B'!$B$7:$B$10</definedName>
    <definedName name="XDO_?INSTRUMENT_2?">'Portfolio 1B'!$B$9:$B$24</definedName>
    <definedName name="XDO_?INSTRUMENT_2?1?">'Portfolio 1C'!$B$10:$B$24</definedName>
    <definedName name="XDO_?INSTRUMENT_2?2?">'Portfolio 2A'!$B$9:$B$23</definedName>
    <definedName name="XDO_?INSTRUMENT_2?3?">'Portfolio 2B'!$B$9:$B$25</definedName>
    <definedName name="XDO_?INSTRUMENT_2?4?">'Portfolio 2C'!$B$8:$B$19</definedName>
    <definedName name="XDO_?INSTRUMENT_2?5?">'Portfolio 3A'!$B$10:$B$23</definedName>
    <definedName name="XDO_?INSTRUMENT_2?6?">'Portfolio 3B'!$B$10:$B$19</definedName>
    <definedName name="XDO_?ISIN_1?">'Portfolio 1B'!$D$7:$D$10</definedName>
    <definedName name="XDO_?ISIN_1?1?">'Portfolio 1C'!$D$7:$D$10</definedName>
    <definedName name="XDO_?ISIN_1?2?">'Portfolio 2A'!$D$7:$D$8</definedName>
    <definedName name="XDO_?ISIN_1?3?">'Portfolio 2B'!$D$7:$D$9</definedName>
    <definedName name="XDO_?ISIN_1?4?">'Portfolio 2C'!$D$7:$D$8</definedName>
    <definedName name="XDO_?ISIN_1?5?">'Portfolio 3A'!$D$7:$D$29</definedName>
    <definedName name="XDO_?ISIN_1?6?">'Portfolio 3B'!$D$7:$D$10</definedName>
    <definedName name="XDO_?ISIN_2?">'Portfolio 1B'!$D$9:$D$24</definedName>
    <definedName name="XDO_?ISIN_2?1?">'Portfolio 1C'!$D$10:$D$24</definedName>
    <definedName name="XDO_?ISIN_2?2?">'Portfolio 2A'!$D$9:$D$23</definedName>
    <definedName name="XDO_?ISIN_2?3?">'Portfolio 2B'!$D$9:$D$25</definedName>
    <definedName name="XDO_?ISIN_2?4?">'Portfolio 2C'!$D$8:$D$19</definedName>
    <definedName name="XDO_?ISIN_2?5?">'Portfolio 3A'!$D$10:$D$23</definedName>
    <definedName name="XDO_?ISIN_2?6?">'Portfolio 3B'!$D$10:$D$19</definedName>
    <definedName name="XDO_?MARKET_VALUE_1?">'Portfolio 1B'!$F$7:$F$10</definedName>
    <definedName name="XDO_?MARKET_VALUE_1?1?">'Portfolio 1C'!$F$7:$F$10</definedName>
    <definedName name="XDO_?MARKET_VALUE_1?2?">'Portfolio 2A'!$F$7:$F$8</definedName>
    <definedName name="XDO_?MARKET_VALUE_1?3?">'Portfolio 2B'!$F$7:$F$9</definedName>
    <definedName name="XDO_?MARKET_VALUE_1?4?">'Portfolio 2C'!$F$7:$F$8</definedName>
    <definedName name="XDO_?MARKET_VALUE_1?5?">'Portfolio 3A'!$F$7:$F$29</definedName>
    <definedName name="XDO_?MARKET_VALUE_1?6?">'Portfolio 3B'!$F$7:$F$10</definedName>
    <definedName name="XDO_?MARKET_VALUE_2?">'Portfolio 1B'!$F$9:$F$24</definedName>
    <definedName name="XDO_?MARKET_VALUE_2?1?">'Portfolio 1C'!$F$10:$F$24</definedName>
    <definedName name="XDO_?MARKET_VALUE_2?2?">'Portfolio 2A'!$F$9:$F$23</definedName>
    <definedName name="XDO_?MARKET_VALUE_2?3?">'Portfolio 2B'!$F$9:$F$25</definedName>
    <definedName name="XDO_?MARKET_VALUE_2?4?">'Portfolio 2C'!$F$8:$F$19</definedName>
    <definedName name="XDO_?MARKET_VALUE_2?5?">'Portfolio 3A'!$F$10:$F$23</definedName>
    <definedName name="XDO_?MARKET_VALUE_2?6?">'Portfolio 3B'!$F$10:$F$19</definedName>
    <definedName name="XDO_?MARKET_VALUE_3?">'Portfolio 1B'!$F$10:$F$34</definedName>
    <definedName name="XDO_?MARKET_VALUE_3?1?">'Portfolio 1C'!$F$11:$F$34</definedName>
    <definedName name="XDO_?MARKET_VALUE_3?2?">'Portfolio 2A'!$F$9:$F$33</definedName>
    <definedName name="XDO_?MARKET_VALUE_3?3?">'Portfolio 2B'!$F$9:$F$35</definedName>
    <definedName name="XDO_?MARKET_VALUE_3?4?">'Portfolio 2C'!$F$9:$F$29</definedName>
    <definedName name="XDO_?MARKET_VALUE_3?5?">'Portfolio 3A'!$F$28:$F$33</definedName>
    <definedName name="XDO_?MARKET_VALUE_3?6?">'Portfolio 3B'!$F$11:$F$29</definedName>
    <definedName name="XDO_?PER_ASSETS_1?">'Portfolio 1B'!$G$7:$G$10</definedName>
    <definedName name="XDO_?PER_ASSETS_1?1?">'Portfolio 1C'!$G$7:$G$10</definedName>
    <definedName name="XDO_?PER_ASSETS_1?2?">'Portfolio 2A'!$G$7:$G$8</definedName>
    <definedName name="XDO_?PER_ASSETS_1?3?">'Portfolio 2B'!$G$7:$G$9</definedName>
    <definedName name="XDO_?PER_ASSETS_1?4?">'Portfolio 2C'!$G$7:$G$8</definedName>
    <definedName name="XDO_?PER_ASSETS_1?5?">'Portfolio 3A'!$G$7:$G$29</definedName>
    <definedName name="XDO_?PER_ASSETS_1?6?">'Portfolio 3B'!$G$7:$G$10</definedName>
    <definedName name="XDO_?PER_ASSETS_2?">'Portfolio 1B'!$G$9:$G$24</definedName>
    <definedName name="XDO_?PER_ASSETS_2?1?">'Portfolio 1C'!$G$10:$G$24</definedName>
    <definedName name="XDO_?PER_ASSETS_2?2?">'Portfolio 2A'!$G$9:$G$23</definedName>
    <definedName name="XDO_?PER_ASSETS_2?3?">'Portfolio 2B'!$G$9:$G$25</definedName>
    <definedName name="XDO_?PER_ASSETS_2?4?">'Portfolio 2C'!$G$8:$G$19</definedName>
    <definedName name="XDO_?PER_ASSETS_2?5?">'Portfolio 3A'!$G$10:$G$23</definedName>
    <definedName name="XDO_?PER_ASSETS_2?6?">'Portfolio 3B'!$G$10:$G$19</definedName>
    <definedName name="XDO_?PER_ASSETS_3?">'Portfolio 1B'!$G$10:$G$34</definedName>
    <definedName name="XDO_?PER_ASSETS_3?1?">'Portfolio 1C'!$G$11:$G$34</definedName>
    <definedName name="XDO_?PER_ASSETS_3?2?">'Portfolio 2A'!$G$9:$G$33</definedName>
    <definedName name="XDO_?PER_ASSETS_3?3?">'Portfolio 2B'!$G$9:$G$35</definedName>
    <definedName name="XDO_?PER_ASSETS_3?4?">'Portfolio 2C'!$G$9:$G$29</definedName>
    <definedName name="XDO_?PER_ASSETS_3?5?">'Portfolio 3A'!$G$28:$G$33</definedName>
    <definedName name="XDO_?PER_ASSETS_3?6?">'Portfolio 3B'!$G$11:$G$29</definedName>
    <definedName name="XDO_?QUANTITE_1?">'Portfolio 1B'!$E$7:$E$10</definedName>
    <definedName name="XDO_?QUANTITE_1?1?">'Portfolio 1C'!$E$7:$E$10</definedName>
    <definedName name="XDO_?QUANTITE_1?2?">'Portfolio 2A'!$E$7:$E$8</definedName>
    <definedName name="XDO_?QUANTITE_1?3?">'Portfolio 2B'!$E$7:$E$9</definedName>
    <definedName name="XDO_?QUANTITE_1?4?">'Portfolio 2C'!$E$7:$E$8</definedName>
    <definedName name="XDO_?QUANTITE_1?5?">'Portfolio 3A'!$E$7:$E$29</definedName>
    <definedName name="XDO_?QUANTITE_1?6?">'Portfolio 3B'!$E$7:$E$10</definedName>
    <definedName name="XDO_?QUANTITE_2?">'Portfolio 1B'!$E$9:$E$24</definedName>
    <definedName name="XDO_?QUANTITE_2?1?">'Portfolio 1C'!$E$10:$E$24</definedName>
    <definedName name="XDO_?QUANTITE_2?2?">'Portfolio 2A'!$E$9:$E$23</definedName>
    <definedName name="XDO_?QUANTITE_2?3?">'Portfolio 2B'!$E$9:$E$25</definedName>
    <definedName name="XDO_?QUANTITE_2?4?">'Portfolio 2C'!$E$8:$E$19</definedName>
    <definedName name="XDO_?QUANTITE_2?5?">'Portfolio 3A'!$E$10:$E$23</definedName>
    <definedName name="XDO_?QUANTITE_2?6?">'Portfolio 3B'!$E$10:$E$19</definedName>
    <definedName name="XDO_?QUANTITE_3?">'Portfolio 1B'!$E$10:$E$34</definedName>
    <definedName name="XDO_?QUANTITE_3?1?">'Portfolio 1C'!$E$11:$E$34</definedName>
    <definedName name="XDO_?QUANTITE_3?2?">'Portfolio 2A'!$E$9:$E$33</definedName>
    <definedName name="XDO_?QUANTITE_3?3?">'Portfolio 2B'!$E$9:$E$35</definedName>
    <definedName name="XDO_?QUANTITE_3?4?">'Portfolio 2C'!$E$9:$E$29</definedName>
    <definedName name="XDO_?QUANTITE_3?5?">'Portfolio 3A'!$E$28:$E$33</definedName>
    <definedName name="XDO_?QUANTITE_3?6?">'Portfolio 3B'!$E$11:$E$29</definedName>
    <definedName name="XDO_?RATING_1?">'Portfolio 1B'!$C$7:$C$10</definedName>
    <definedName name="XDO_?RATING_1?1?">'Portfolio 1C'!$C$7:$C$10</definedName>
    <definedName name="XDO_?RATING_1?2?">'Portfolio 2A'!$C$7:$C$8</definedName>
    <definedName name="XDO_?RATING_1?3?">'Portfolio 2B'!$C$7:$C$9</definedName>
    <definedName name="XDO_?RATING_1?4?">'Portfolio 2C'!$C$7:$C$8</definedName>
    <definedName name="XDO_?RATING_1?5?">'Portfolio 3A'!$C$7:$C$29</definedName>
    <definedName name="XDO_?RATING_1?6?">'Portfolio 3B'!$C$7:$C$10</definedName>
    <definedName name="XDO_?RATING_2?">'Portfolio 1B'!$C$9:$C$24</definedName>
    <definedName name="XDO_?RATING_2?1?">'Portfolio 1C'!$C$10:$C$24</definedName>
    <definedName name="XDO_?RATING_2?2?">'Portfolio 2A'!$C$9:$C$23</definedName>
    <definedName name="XDO_?RATING_2?3?">'Portfolio 2B'!$C$9:$C$25</definedName>
    <definedName name="XDO_?RATING_2?4?">'Portfolio 2C'!$C$8:$C$19</definedName>
    <definedName name="XDO_?RATING_2?5?">'Portfolio 3A'!$C$10:$C$23</definedName>
    <definedName name="XDO_?RATING_2?6?">'Portfolio 3B'!$C$10:$C$19</definedName>
    <definedName name="XDO_?SR_NO_1?">'Portfolio 1B'!$A$7:$A$10</definedName>
    <definedName name="XDO_?SR_NO_1?1?">'Portfolio 1C'!$A$7:$A$10</definedName>
    <definedName name="XDO_?SR_NO_1?2?">'Portfolio 2A'!$A$7:$A$8</definedName>
    <definedName name="XDO_?SR_NO_1?3?">'Portfolio 2B'!$A$7:$A$9</definedName>
    <definedName name="XDO_?SR_NO_1?4?">'Portfolio 2C'!$A$7:$A$8</definedName>
    <definedName name="XDO_?SR_NO_1?5?">'Portfolio 3A'!$A$7:$A$29</definedName>
    <definedName name="XDO_?SR_NO_1?6?">'Portfolio 3B'!$A$7:$A$10</definedName>
    <definedName name="XDO_?SR_NO_2?">'Portfolio 1B'!$A$9:$A$24</definedName>
    <definedName name="XDO_?SR_NO_2?1?">'Portfolio 1C'!$A$10:$A$24</definedName>
    <definedName name="XDO_?SR_NO_2?2?">'Portfolio 2A'!$A$9:$A$23</definedName>
    <definedName name="XDO_?SR_NO_2?3?">'Portfolio 2B'!$A$9:$A$25</definedName>
    <definedName name="XDO_?SR_NO_2?4?">'Portfolio 2C'!$A$8:$A$19</definedName>
    <definedName name="XDO_?SR_NO_2?5?">'Portfolio 3A'!$A$10:$A$23</definedName>
    <definedName name="XDO_?SR_NO_2?6?">'Portfolio 3B'!$A$10:$A$19</definedName>
    <definedName name="XDO_?ST_LEFT_MARKET_VAL?" localSheetId="18">'[1]IL01'!$F$34</definedName>
    <definedName name="XDO_?ST_LEFT_MARKET_VAL?">'Portfolio 1B'!$F$37</definedName>
    <definedName name="XDO_?ST_LEFT_MARKET_VAL?1?" localSheetId="18">'[1]IL02'!$F$34</definedName>
    <definedName name="XDO_?ST_LEFT_MARKET_VAL?1?">'Portfolio 1C'!$F$37</definedName>
    <definedName name="XDO_?ST_LEFT_MARKET_VAL?2?" localSheetId="18">'[1]IL03'!$F$33</definedName>
    <definedName name="XDO_?ST_LEFT_MARKET_VAL?2?">'Portfolio 2A'!$F$36</definedName>
    <definedName name="XDO_?ST_LEFT_MARKET_VAL?3?" localSheetId="18">'[1]IL04'!$F$35</definedName>
    <definedName name="XDO_?ST_LEFT_MARKET_VAL?3?">'Portfolio 2B'!$F$38</definedName>
    <definedName name="XDO_?ST_LEFT_MARKET_VAL?4?" localSheetId="18">'[1]IL05'!$F$29</definedName>
    <definedName name="XDO_?ST_LEFT_MARKET_VAL?4?">'Portfolio 2C'!$F$32</definedName>
    <definedName name="XDO_?ST_LEFT_MARKET_VAL?5?" localSheetId="18">'[1]IL06'!$F$33</definedName>
    <definedName name="XDO_?ST_LEFT_MARKET_VAL?5?">'Portfolio 3A'!$F$36</definedName>
    <definedName name="XDO_?ST_LEFT_MARKET_VAL?6?" localSheetId="18">'[1]IL07'!$F$29</definedName>
    <definedName name="XDO_?ST_LEFT_MARKET_VAL?6?">'Portfolio 3B'!$F$32</definedName>
    <definedName name="XDO_?ST_LEFT_MARKET_VAL_1?">'Portfolio 1B'!$F$38</definedName>
    <definedName name="XDO_?ST_LEFT_MARKET_VAL_1?1?">'Portfolio 1C'!$F$38</definedName>
    <definedName name="XDO_?ST_LEFT_MARKET_VAL_1?2?">'Portfolio 2A'!$F$37</definedName>
    <definedName name="XDO_?ST_LEFT_MARKET_VAL_1?3?">'Portfolio 2B'!$F$39</definedName>
    <definedName name="XDO_?ST_LEFT_MARKET_VAL_1?4?">'Portfolio 2C'!$F$33</definedName>
    <definedName name="XDO_?ST_LEFT_MARKET_VAL_1?5?">'Portfolio 3A'!$F$37</definedName>
    <definedName name="XDO_?ST_LEFT_MARKET_VAL_1?6?">'Portfolio 3B'!$F$33</definedName>
    <definedName name="XDO_?ST_LEFT_PER_ASSETS?" localSheetId="18">'[1]IL01'!$G$34</definedName>
    <definedName name="XDO_?ST_LEFT_PER_ASSETS?">'Portfolio 1B'!$G$37</definedName>
    <definedName name="XDO_?ST_LEFT_PER_ASSETS?1?" localSheetId="18">'[1]IL02'!$G$34</definedName>
    <definedName name="XDO_?ST_LEFT_PER_ASSETS?1?">'Portfolio 1C'!$G$37</definedName>
    <definedName name="XDO_?ST_LEFT_PER_ASSETS?2?" localSheetId="18">'[1]IL03'!$G$33</definedName>
    <definedName name="XDO_?ST_LEFT_PER_ASSETS?2?">'Portfolio 2A'!$G$36</definedName>
    <definedName name="XDO_?ST_LEFT_PER_ASSETS?3?" localSheetId="18">'[1]IL04'!$G$35</definedName>
    <definedName name="XDO_?ST_LEFT_PER_ASSETS?3?">'Portfolio 2B'!$G$38</definedName>
    <definedName name="XDO_?ST_LEFT_PER_ASSETS?4?">'Portfolio 2C'!$G$32</definedName>
    <definedName name="XDO_?ST_LEFT_PER_ASSETS?5?">'Portfolio 3A'!$G$36</definedName>
    <definedName name="XDO_?ST_LEFT_PER_ASSETS?6?">'Portfolio 3B'!$G$32</definedName>
    <definedName name="XDO_?ST_LEFT_PER_ASSETS_1?">'Portfolio 1B'!$G$38</definedName>
    <definedName name="XDO_?ST_LEFT_PER_ASSETS_1?1?">'Portfolio 1C'!$G$38</definedName>
    <definedName name="XDO_?ST_LEFT_PER_ASSETS_1?2?">'Portfolio 2A'!$G$37</definedName>
    <definedName name="XDO_?ST_LEFT_PER_ASSETS_1?3?">'Portfolio 2B'!$G$39</definedName>
    <definedName name="XDO_?ST_LEFT_PER_ASSETS_1?4?">'Portfolio 2C'!$G$33</definedName>
    <definedName name="XDO_?ST_LEFT_PER_ASSETS_1?5?">'Portfolio 3A'!$G$37</definedName>
    <definedName name="XDO_?ST_LEFT_PER_ASSETS_1?6?">'Portfolio 3B'!$G$33</definedName>
    <definedName name="XDO_?ST_MARKET_VALUE_3?">'Portfolio 1B'!$F$35</definedName>
    <definedName name="XDO_?ST_MARKET_VALUE_3?1?" localSheetId="18">'[1]IL02'!$F$32</definedName>
    <definedName name="XDO_?ST_MARKET_VALUE_3?1?">'Portfolio 1C'!$F$35</definedName>
    <definedName name="XDO_?ST_MARKET_VALUE_3?2?">'Portfolio 2A'!$F$34</definedName>
    <definedName name="XDO_?ST_MARKET_VALUE_3?3?" localSheetId="18">'[1]IL04'!$F$33</definedName>
    <definedName name="XDO_?ST_MARKET_VALUE_3?3?">'Portfolio 2B'!$F$36</definedName>
    <definedName name="XDO_?ST_MARKET_VALUE_3?4?" localSheetId="18">'[1]IL05'!$F$27</definedName>
    <definedName name="XDO_?ST_MARKET_VALUE_3?4?">'Portfolio 2C'!$F$30</definedName>
    <definedName name="XDO_?ST_MARKET_VALUE_3?5?" localSheetId="18">'[1]IL06'!$F$31</definedName>
    <definedName name="XDO_?ST_MARKET_VALUE_3?5?">'Portfolio 3A'!$F$34</definedName>
    <definedName name="XDO_?ST_MARKET_VALUE_3?6?" localSheetId="18">'[1]IL07'!$F$27</definedName>
    <definedName name="XDO_?ST_MARKET_VALUE_3?6?">'Portfolio 3B'!$F$30</definedName>
    <definedName name="XDO_?ST_MARKET_VALUE_4?" localSheetId="18">'[1]IL01'!$F$36</definedName>
    <definedName name="XDO_?ST_MARKET_VALUE_4?">'Portfolio 1B'!$F$39</definedName>
    <definedName name="XDO_?ST_MARKET_VALUE_4?1?" localSheetId="18">'[1]IL02'!$F$36</definedName>
    <definedName name="XDO_?ST_MARKET_VALUE_4?1?">'Portfolio 1C'!$F$39</definedName>
    <definedName name="XDO_?ST_MARKET_VALUE_4?2?" localSheetId="18">'[1]IL03'!$F$35</definedName>
    <definedName name="XDO_?ST_MARKET_VALUE_4?2?">'Portfolio 2A'!$F$38</definedName>
    <definedName name="XDO_?ST_MARKET_VALUE_4?3?" localSheetId="18">'[1]IL04'!$F$37</definedName>
    <definedName name="XDO_?ST_MARKET_VALUE_4?3?">'Portfolio 2B'!$F$40</definedName>
    <definedName name="XDO_?ST_MARKET_VALUE_4?4?" localSheetId="18">'[1]IL05'!$F$31</definedName>
    <definedName name="XDO_?ST_MARKET_VALUE_4?4?">'Portfolio 2C'!$F$34</definedName>
    <definedName name="XDO_?ST_MARKET_VALUE_4?5?" localSheetId="18">'[1]IL06'!$F$35</definedName>
    <definedName name="XDO_?ST_MARKET_VALUE_4?5?">'Portfolio 3A'!$F$38</definedName>
    <definedName name="XDO_?ST_MARKET_VALUE_4?6?" localSheetId="18">'[1]IL07'!$F$31</definedName>
    <definedName name="XDO_?ST_MARKET_VALUE_4?6?">'Portfolio 3B'!$F$34</definedName>
    <definedName name="XDO_?ST_PER_ASSETS_3?">'Portfolio 1B'!$G$35</definedName>
    <definedName name="XDO_?ST_PER_ASSETS_3?1?">'Portfolio 1C'!$G$35</definedName>
    <definedName name="XDO_?ST_PER_ASSETS_3?2?">'Portfolio 2A'!$G$34</definedName>
    <definedName name="XDO_?ST_PER_ASSETS_3?3?">'Portfolio 2B'!$G$36</definedName>
    <definedName name="XDO_?ST_PER_ASSETS_3?4?">'Portfolio 2C'!$G$30</definedName>
    <definedName name="XDO_?ST_PER_ASSETS_3?5?">'Portfolio 3A'!$G$34</definedName>
    <definedName name="XDO_?ST_PER_ASSETS_3?6?">'Portfolio 3B'!$G$30</definedName>
    <definedName name="XDO_?ST_TOTAL_MARKET_VALUE?" localSheetId="18">'[1]IL01'!$F$29</definedName>
    <definedName name="XDO_?ST_TOTAL_MARKET_VALUE?">'Portfolio 1B'!$F$32</definedName>
    <definedName name="XDO_?ST_TOTAL_MARKET_VALUE?1?" localSheetId="18">'[1]IL02'!$F$29</definedName>
    <definedName name="XDO_?ST_TOTAL_MARKET_VALUE?1?">'Portfolio 1C'!$F$32</definedName>
    <definedName name="XDO_?ST_TOTAL_MARKET_VALUE?2?" localSheetId="18">'[1]IL03'!$F$28</definedName>
    <definedName name="XDO_?ST_TOTAL_MARKET_VALUE?2?">'Portfolio 2A'!$F$31</definedName>
    <definedName name="XDO_?ST_TOTAL_MARKET_VALUE?3?" localSheetId="18">'[1]IL04'!$F$30</definedName>
    <definedName name="XDO_?ST_TOTAL_MARKET_VALUE?3?">'Portfolio 2B'!$F$33</definedName>
    <definedName name="XDO_?ST_TOTAL_MARKET_VALUE?4?" localSheetId="18">'[1]IL05'!$F$24</definedName>
    <definedName name="XDO_?ST_TOTAL_MARKET_VALUE?4?">'Portfolio 2C'!$F$27</definedName>
    <definedName name="XDO_?ST_TOTAL_MARKET_VALUE?5?" localSheetId="18">'[1]IL06'!$F$28</definedName>
    <definedName name="XDO_?ST_TOTAL_MARKET_VALUE?5?">'Portfolio 3A'!$F$31</definedName>
    <definedName name="XDO_?ST_TOTAL_MARKET_VALUE?6?" localSheetId="18">'[1]IL07'!$F$24</definedName>
    <definedName name="XDO_?ST_TOTAL_MARKET_VALUE?6?">'Portfolio 3B'!$F$27</definedName>
    <definedName name="XDO_?ST_TOTAL_PER_ASSETS?">'Portfolio 1B'!$G$32</definedName>
    <definedName name="XDO_?ST_TOTAL_PER_ASSETS?1?">'Portfolio 1C'!$G$32</definedName>
    <definedName name="XDO_?ST_TOTAL_PER_ASSETS?2?">'Portfolio 2A'!$G$31</definedName>
    <definedName name="XDO_?ST_TOTAL_PER_ASSETS?3?">'Portfolio 2B'!$G$33</definedName>
    <definedName name="XDO_?ST_TOTAL_PER_ASSETS?4?">'Portfolio 2C'!$G$27</definedName>
    <definedName name="XDO_?ST_TOTAL_PER_ASSETS?5?">'Portfolio 3A'!$G$31</definedName>
    <definedName name="XDO_?ST_TOTAL_PER_ASSETS?6?">'Portfolio 3B'!$G$27</definedName>
    <definedName name="XDO_?TITLE_DATE?">'Portfolio 1B'!$A$3</definedName>
    <definedName name="XDO_?TITLE_DATE?1?">'Portfolio 1C'!$A$3</definedName>
    <definedName name="XDO_?TITLE_DATE?2?">'Portfolio 2A'!$A$3</definedName>
    <definedName name="XDO_?TITLE_DATE?3?">'Portfolio 2B'!$A$3</definedName>
    <definedName name="XDO_?TITLE_DATE?4?">'Portfolio 2C'!$A$3</definedName>
    <definedName name="XDO_?TITLE_DATE?5?">'Portfolio 3A'!$A$3</definedName>
    <definedName name="XDO_?TITLE_DATE?6?">'Portfolio 3B'!$A$3</definedName>
    <definedName name="XDO_GROUP_?G_1?">'Portfolio 1B'!$A$7:$G$10</definedName>
    <definedName name="XDO_GROUP_?G_1?1?">'Portfolio 1C'!$A$7:$G$10</definedName>
    <definedName name="XDO_GROUP_?G_1?2?">'Portfolio 2A'!$A$7:$G$8</definedName>
    <definedName name="XDO_GROUP_?G_1?3?">'Portfolio 2B'!$A$7:$G$9</definedName>
    <definedName name="XDO_GROUP_?G_1?4?">'Portfolio 2C'!$A$7:$G$8</definedName>
    <definedName name="XDO_GROUP_?G_1?5?">'Portfolio 3A'!$A$7:$G$29</definedName>
    <definedName name="XDO_GROUP_?G_1?6?">'Portfolio 3B'!$A$7:$G$10</definedName>
    <definedName name="XDO_GROUP_?G_2?">'Portfolio 1B'!$A$13:$G$24</definedName>
    <definedName name="XDO_GROUP_?G_2?1?">'Portfolio 1C'!$A$13:$G$24</definedName>
    <definedName name="XDO_GROUP_?G_2?2?">'Portfolio 2A'!$A$11:$G$23</definedName>
    <definedName name="XDO_GROUP_?G_2?3?">'Portfolio 2B'!$A$12:$G$25</definedName>
    <definedName name="XDO_GROUP_?G_2?4?">'Portfolio 2C'!$A$11:$G$19</definedName>
    <definedName name="XDO_GROUP_?G_2?5?">'Portfolio 3A'!$A$13:$G$23</definedName>
    <definedName name="XDO_GROUP_?G_2?6?">'Portfolio 3B'!$A$13:$G$19</definedName>
    <definedName name="XDO_GROUP_?G_4?">'Portfolio 1B'!$E$34:$G$34</definedName>
    <definedName name="XDO_GROUP_?G_4?1?">'Portfolio 1C'!$E$34:$G$34</definedName>
    <definedName name="XDO_GROUP_?G_4?2?">'Portfolio 2A'!$E$33:$G$33</definedName>
    <definedName name="XDO_GROUP_?G_4?3?">'Portfolio 2B'!$E$35:$G$35</definedName>
    <definedName name="XDO_GROUP_?G_4?4?">'Portfolio 2C'!$E$29:$G$29</definedName>
    <definedName name="XDO_GROUP_?G_4?5?">'Portfolio 3A'!$E$33:$G$33</definedName>
    <definedName name="XDO_GROUP_?G_4?6?">'Portfolio 3B'!$E$29:$G$29</definedName>
  </definedNames>
  <calcPr fullCalcOnLoad="1"/>
</workbook>
</file>

<file path=xl/sharedStrings.xml><?xml version="1.0" encoding="utf-8"?>
<sst xmlns="http://schemas.openxmlformats.org/spreadsheetml/2006/main" count="5932" uniqueCount="599">
  <si>
    <t>Portfolio as on 31-Aug-2020</t>
  </si>
  <si>
    <t>Sr. No.</t>
  </si>
  <si>
    <t>Name Of Instrument</t>
  </si>
  <si>
    <t>Rating/Industry</t>
  </si>
  <si>
    <t>ISIN</t>
  </si>
  <si>
    <t>Quantity</t>
  </si>
  <si>
    <t>Market Value (In Rs. lakh)</t>
  </si>
  <si>
    <t>% To Net Assets</t>
  </si>
  <si>
    <t>IL&amp;FS Solar Power Ltd</t>
  </si>
  <si>
    <t>INE656Y08016</t>
  </si>
  <si>
    <t>IL&amp;FS Wind Energy Ltd</t>
  </si>
  <si>
    <t>INE810V08031</t>
  </si>
  <si>
    <t>SBI Global Factor Ltd</t>
  </si>
  <si>
    <t>CRISIL-A1+</t>
  </si>
  <si>
    <t>Shrem Tollway Pvt Ltd</t>
  </si>
  <si>
    <t>INE00UD07059</t>
  </si>
  <si>
    <t>L&amp;T Infrastructure Finance Co Ltd</t>
  </si>
  <si>
    <t>Pilani Inv and Ind Corporation Ltd</t>
  </si>
  <si>
    <t>Bhilwara Green Energy Ltd</t>
  </si>
  <si>
    <t>INE030N07027</t>
  </si>
  <si>
    <t>Debt Instrument-Privately Placed-Unlisted</t>
  </si>
  <si>
    <t>Bhilangana Hydro Power Ltd</t>
  </si>
  <si>
    <t>INE453I07161</t>
  </si>
  <si>
    <t>Williamson Magor &amp; Co. Ltd</t>
  </si>
  <si>
    <t>INE210A07014</t>
  </si>
  <si>
    <t>Abhitech Developers Private Ltd</t>
  </si>
  <si>
    <t>INE683V07026</t>
  </si>
  <si>
    <t>INE683V07018</t>
  </si>
  <si>
    <t>GHV Hospitality (India) Pvt Ltd</t>
  </si>
  <si>
    <t>INE01F007012</t>
  </si>
  <si>
    <t>Babcock Borsig Ltd</t>
  </si>
  <si>
    <t>INE434K07019</t>
  </si>
  <si>
    <t>INE453I07146</t>
  </si>
  <si>
    <t>Clean Max Enviro Energy Solution Pvt Ltd</t>
  </si>
  <si>
    <t>INE647U07015</t>
  </si>
  <si>
    <t>INE453I07138</t>
  </si>
  <si>
    <t>Time Technoplast Ltd</t>
  </si>
  <si>
    <t>INE508G07018</t>
  </si>
  <si>
    <t>INE453I07153</t>
  </si>
  <si>
    <t>INE434K07027</t>
  </si>
  <si>
    <t>Total</t>
  </si>
  <si>
    <t>Tri Party Repo (TREPs)</t>
  </si>
  <si>
    <t>Cash &amp; Cash Equivalents</t>
  </si>
  <si>
    <t>Net Receivable/Payable</t>
  </si>
  <si>
    <t>Grand Total</t>
  </si>
  <si>
    <t>100.00%</t>
  </si>
  <si>
    <t>INE030N07035</t>
  </si>
  <si>
    <t>INE810V08015</t>
  </si>
  <si>
    <t>INE00UD07042</t>
  </si>
  <si>
    <t>Kanchanjunga Power Company Pvt Ltd</t>
  </si>
  <si>
    <t>INE117N07014</t>
  </si>
  <si>
    <t>AMRI Hospitals Ltd</t>
  </si>
  <si>
    <t>INE437M07059</t>
  </si>
  <si>
    <t>INE00UD07026</t>
  </si>
  <si>
    <t>INE117N07022</t>
  </si>
  <si>
    <t>Janaadhar (India) Private Ltd</t>
  </si>
  <si>
    <t>INE882W07014</t>
  </si>
  <si>
    <t>Kaynes Technology India Private Ltd</t>
  </si>
  <si>
    <t>INE918Z07019</t>
  </si>
  <si>
    <t>INE882W07022</t>
  </si>
  <si>
    <t>INE00UD07018</t>
  </si>
  <si>
    <t>INE437M07075</t>
  </si>
  <si>
    <t>INE117N07030</t>
  </si>
  <si>
    <t>INE437M07083</t>
  </si>
  <si>
    <t>INE117N07048</t>
  </si>
  <si>
    <t>INE00UD07034</t>
  </si>
  <si>
    <t>INE437M07042</t>
  </si>
  <si>
    <t>INE437M07067</t>
  </si>
  <si>
    <t>INE453I07120</t>
  </si>
  <si>
    <t>INE912E14LE2</t>
  </si>
  <si>
    <t>INE691I14JS7</t>
  </si>
  <si>
    <t>INE704I14DO0</t>
  </si>
  <si>
    <t>INE417C14041</t>
  </si>
  <si>
    <t>Client ISIN</t>
  </si>
  <si>
    <t>Rating</t>
  </si>
  <si>
    <t>Unrated</t>
  </si>
  <si>
    <t>CARE BBB</t>
  </si>
  <si>
    <t>CARE A</t>
  </si>
  <si>
    <t>ICRA BBB+</t>
  </si>
  <si>
    <t>ICRA BBB / Care BBB+</t>
  </si>
  <si>
    <t>ICRA B+</t>
  </si>
  <si>
    <t>ICRA D</t>
  </si>
  <si>
    <t>ICRA BB+</t>
  </si>
  <si>
    <t>CARE BBB+</t>
  </si>
  <si>
    <t>IND BB</t>
  </si>
  <si>
    <t>IND A+</t>
  </si>
  <si>
    <t>IND AA-</t>
  </si>
  <si>
    <t>ICRA -A1+</t>
  </si>
  <si>
    <t>Money Market Instrument</t>
  </si>
  <si>
    <t>Barclays Investments &amp; Loans</t>
  </si>
  <si>
    <t>IL&amp;FS Infrastructure Debt Fund Series 1B</t>
  </si>
  <si>
    <t>IDF accounts for actual return received on investments across its schemes in calculating the NAV, as long as the investments are standard and continue to service their debt obligations</t>
  </si>
  <si>
    <t>Note:</t>
  </si>
  <si>
    <t>IL&amp;FS Infrastructure Debt Fund Series 1C</t>
  </si>
  <si>
    <t>IL&amp;FS Infrastructure Debt Fund Series 2A</t>
  </si>
  <si>
    <t>IL&amp;FS Infrastructure Debt Fund Series 2B</t>
  </si>
  <si>
    <t>IL&amp;FS Infrastructure Debt Fund Series 2C</t>
  </si>
  <si>
    <t>IL&amp;FS Infrastructure Debt Fund Series 3A</t>
  </si>
  <si>
    <t>IL&amp;FS Infrastructure Debt Fund Series 3B</t>
  </si>
  <si>
    <t>ICRA-A1+</t>
  </si>
  <si>
    <t>Debt Instrument-Listed / Awaiting Listing</t>
  </si>
  <si>
    <t>Scheme Name</t>
  </si>
  <si>
    <t>Aug-2020</t>
  </si>
  <si>
    <t>IL&amp;FS IDF Series 1B</t>
  </si>
  <si>
    <t>IL&amp;FS IDF Series 1C</t>
  </si>
  <si>
    <t>IL&amp;FS IDF Series 2A</t>
  </si>
  <si>
    <t>IL&amp;FS IDF Series 2B</t>
  </si>
  <si>
    <t>IL&amp;FS IDF Series 2C</t>
  </si>
  <si>
    <t>IL&amp;FS IDF Series 3A</t>
  </si>
  <si>
    <t>IL&amp;FS IDF Series 3B</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</si>
  <si>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</si>
  <si>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</si>
  <si>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</si>
  <si>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</si>
  <si>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</si>
  <si>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</si>
  <si>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August 31 2020</t>
  </si>
  <si>
    <t>Name of Instrument</t>
  </si>
  <si>
    <t>Market value</t>
  </si>
  <si>
    <t>% to Net Assets</t>
  </si>
  <si>
    <t>(` In lakhs)</t>
  </si>
  <si>
    <t>Commercial Paper-Listed</t>
  </si>
  <si>
    <t>Non Convertible Debentures-Listed</t>
  </si>
  <si>
    <t>Non Convertible Debentures-Privately placed (Unlisted)</t>
  </si>
  <si>
    <t>Triparty CBLO, Current Assets and Current Liabilities</t>
  </si>
  <si>
    <t>Portfolio as on  August 31 2020</t>
  </si>
  <si>
    <t>Undrawn Amount for Scheme 2A</t>
  </si>
  <si>
    <t>Undrawn Amount for Scheme 2B</t>
  </si>
  <si>
    <t>Undrawn Amount for Scheme 2C</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</si>
  <si>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</si>
  <si>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</si>
  <si>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</si>
  <si>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</si>
  <si>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</si>
  <si>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</si>
  <si>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</si>
  <si>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</si>
  <si>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</si>
  <si>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</si>
  <si>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</si>
  <si>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</si>
  <si>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</si>
  <si>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</si>
  <si>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</si>
  <si>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</si>
  <si>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</si>
  <si>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</si>
  <si>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</si>
  <si>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Sl. No.</t>
  </si>
  <si>
    <t>Scheme Category/ Scheme Name</t>
  </si>
  <si>
    <t>IL&amp;FS Mutual Fund Infrastructure Debt Fund : Net Assets Under Management (AUM) as on 31 August,2020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</si>
  <si>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</si>
  <si>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</si>
  <si>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</si>
  <si>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</si>
  <si>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</si>
  <si>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</si>
  <si>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</si>
  <si>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</si>
  <si>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</si>
  <si>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</si>
  <si>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</si>
  <si>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</si>
  <si>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</si>
  <si>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</si>
  <si>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</si>
  <si>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</si>
  <si>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</si>
  <si>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</si>
  <si>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</si>
  <si>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</si>
  <si>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</si>
  <si>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</si>
  <si>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</si>
  <si>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</si>
  <si>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</si>
  <si>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</si>
  <si>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</si>
  <si>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</si>
  <si>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</si>
  <si>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</si>
  <si>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</si>
  <si>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</si>
  <si>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</si>
  <si>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</si>
  <si>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</si>
  <si>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</si>
  <si>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</si>
  <si>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</si>
  <si>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</si>
  <si>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</si>
  <si>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</si>
  <si>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</si>
  <si>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</si>
  <si>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</si>
  <si>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</si>
  <si>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</si>
  <si>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</si>
  <si>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</si>
  <si>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</si>
  <si>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</si>
  <si>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</si>
  <si>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</si>
  <si>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</si>
  <si>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</si>
  <si>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</si>
  <si>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</si>
  <si>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</si>
  <si>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</si>
  <si>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</si>
  <si>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</si>
  <si>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31-August-2020</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</si>
  <si>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</si>
  <si>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</si>
  <si>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</si>
  <si>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</si>
  <si>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</si>
  <si>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</si>
  <si>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</si>
  <si>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</si>
  <si>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</si>
  <si>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</si>
  <si>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</si>
  <si>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</si>
  <si>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</si>
  <si>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</si>
  <si>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</si>
  <si>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</si>
  <si>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</si>
  <si>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</si>
  <si>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</si>
  <si>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</si>
  <si>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</si>
  <si>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</si>
  <si>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</si>
  <si>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</si>
  <si>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</si>
  <si>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</si>
  <si>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</si>
  <si>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</si>
  <si>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</si>
  <si>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</si>
  <si>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</si>
  <si>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</si>
  <si>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</si>
  <si>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</si>
  <si>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</si>
  <si>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</si>
  <si>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</si>
  <si>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</si>
  <si>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</si>
  <si>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</si>
  <si>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</si>
  <si>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</si>
  <si>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</si>
  <si>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</si>
  <si>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</si>
  <si>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August,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</si>
  <si>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</si>
  <si>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</si>
  <si>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</si>
  <si>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</si>
  <si>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</si>
  <si>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</si>
  <si>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</si>
  <si>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</si>
  <si>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</si>
  <si>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</si>
  <si>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</si>
  <si>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</si>
  <si>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</si>
  <si>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</si>
  <si>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</si>
  <si>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</si>
  <si>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</si>
  <si>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</si>
  <si>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</si>
  <si>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</si>
  <si>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</si>
  <si>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Trade Report</t>
  </si>
  <si>
    <t>Deal ID</t>
  </si>
  <si>
    <t>Transaction Date</t>
  </si>
  <si>
    <t>Value Date</t>
  </si>
  <si>
    <t>Settlement Date</t>
  </si>
  <si>
    <t>Asset Type Group</t>
  </si>
  <si>
    <t>Asset Type Name</t>
  </si>
  <si>
    <t>ISIN Code</t>
  </si>
  <si>
    <t>Security Name</t>
  </si>
  <si>
    <t>Transaction Type</t>
  </si>
  <si>
    <t>Primary Market</t>
  </si>
  <si>
    <t>Interscheme</t>
  </si>
  <si>
    <t>Rate</t>
  </si>
  <si>
    <t>Gross Value</t>
  </si>
  <si>
    <t>Net Value</t>
  </si>
  <si>
    <t>Cost Of Sales</t>
  </si>
  <si>
    <t>Maturity Date</t>
  </si>
  <si>
    <t>BO/396</t>
  </si>
  <si>
    <t>01/08/2020</t>
  </si>
  <si>
    <t>NCD</t>
  </si>
  <si>
    <t>Non Convertible Debentures</t>
  </si>
  <si>
    <t>INBABCOCK121</t>
  </si>
  <si>
    <t>Babcock Borsig Limited_31032021-1B</t>
  </si>
  <si>
    <t>Sell</t>
  </si>
  <si>
    <t>N</t>
  </si>
  <si>
    <t>31/03/2023</t>
  </si>
  <si>
    <t>BO/397</t>
  </si>
  <si>
    <t>INBAB2B31023</t>
  </si>
  <si>
    <t>Babcock Borsig Limited_31032023-1B</t>
  </si>
  <si>
    <t>BO/398</t>
  </si>
  <si>
    <t>INBGELB3DE18</t>
  </si>
  <si>
    <t>Bhilwara Green Energy Limited-1B</t>
  </si>
  <si>
    <t>Buy</t>
  </si>
  <si>
    <t>31/12/2020</t>
  </si>
  <si>
    <t>BO/395</t>
  </si>
  <si>
    <t>INCLEANMAX1B</t>
  </si>
  <si>
    <t>Clean Max Enviro Energy Soln Pvt Ltd.-1B</t>
  </si>
  <si>
    <t>31/01/2021</t>
  </si>
  <si>
    <t>BO/399</t>
  </si>
  <si>
    <t>INBGEL31121B</t>
  </si>
  <si>
    <t>INBAB2C31332</t>
  </si>
  <si>
    <t>Babcock Borsig Limited_31032023_2-1C</t>
  </si>
  <si>
    <t>INBABCOCK220</t>
  </si>
  <si>
    <t>Babcock Borsig Limited_30062020-1C</t>
  </si>
  <si>
    <t>INBABCOCK123</t>
  </si>
  <si>
    <t>Babcock Borsig Limited_31032023-1C</t>
  </si>
  <si>
    <t>INBAB2C3101C</t>
  </si>
  <si>
    <t>Babcock Borsig Limited_31032023_1C-1C</t>
  </si>
  <si>
    <t>INCLNMAX3101</t>
  </si>
  <si>
    <t>Clean Max Enviro Energy Soln Pvt Ltd.-1C</t>
  </si>
  <si>
    <t>BO/367</t>
  </si>
  <si>
    <t>INCLEANMAX01</t>
  </si>
  <si>
    <t>Clean Max Enviro Energy Soln Pvt Ltd.-2A</t>
  </si>
  <si>
    <t>BO/368</t>
  </si>
  <si>
    <t>INBAB2A31023</t>
  </si>
  <si>
    <t>Babcock Borsig Limited_2A_31032023-2A</t>
  </si>
  <si>
    <t>BO/369</t>
  </si>
  <si>
    <t>INBABCOCK222</t>
  </si>
  <si>
    <t>Babcock Borsig Limited_30062022-2A</t>
  </si>
  <si>
    <t>BO/373</t>
  </si>
  <si>
    <t>INCLNMAX2B</t>
  </si>
  <si>
    <t>Clean Max Enviro Energy Soln Pvt Ltd.-2B</t>
  </si>
  <si>
    <t>BO/374</t>
  </si>
  <si>
    <t>INBAB2B31003</t>
  </si>
  <si>
    <t>Babcock Borsig Limited_31032023-2B</t>
  </si>
  <si>
    <t>BO/375</t>
  </si>
  <si>
    <t>INBABCOCK219</t>
  </si>
  <si>
    <t>Babcock Borsig Limited_31122019-2B</t>
  </si>
  <si>
    <t>BO/338</t>
  </si>
  <si>
    <t>INBAB2C31023</t>
  </si>
  <si>
    <t>Babcock Borsig Limited_2C_31032023-2C</t>
  </si>
  <si>
    <t>BO/337</t>
  </si>
  <si>
    <t>INCLNMAX312C</t>
  </si>
  <si>
    <t>Clean Max Enviro Energy Soln Pvt Ltd.-2C</t>
  </si>
  <si>
    <t>BO/355</t>
  </si>
  <si>
    <t>INBABCOC3A</t>
  </si>
  <si>
    <t>Babcock Borsig Limited_30062022-3A</t>
  </si>
  <si>
    <t>BO/354</t>
  </si>
  <si>
    <t>INCLNMX3103A</t>
  </si>
  <si>
    <t>Clean Max Enviro Energy Soln Pvt Ltd.-3A</t>
  </si>
  <si>
    <t>BO/414</t>
  </si>
  <si>
    <t>INCLNMX310B</t>
  </si>
  <si>
    <t>Clean Max Enviro Energy Soln Pvt Ltd.-3B</t>
  </si>
  <si>
    <t>BO/400</t>
  </si>
  <si>
    <t>03/08/2020</t>
  </si>
  <si>
    <t>TRP</t>
  </si>
  <si>
    <t>INCBLO030820</t>
  </si>
  <si>
    <t>TREPS 03-Aug-2020 DEPO 10</t>
  </si>
  <si>
    <t>BO/401</t>
  </si>
  <si>
    <t>INCBLO040820</t>
  </si>
  <si>
    <t>TREPS 04-Aug-2020 DEPO 10</t>
  </si>
  <si>
    <t>04/08/2020</t>
  </si>
  <si>
    <t>BO/370</t>
  </si>
  <si>
    <t>BO/371</t>
  </si>
  <si>
    <t>BO/376</t>
  </si>
  <si>
    <t>BO/377</t>
  </si>
  <si>
    <t>BO/339</t>
  </si>
  <si>
    <t>BO/340</t>
  </si>
  <si>
    <t>BO/356</t>
  </si>
  <si>
    <t>BO/357</t>
  </si>
  <si>
    <t>BO/415</t>
  </si>
  <si>
    <t>BO/416</t>
  </si>
  <si>
    <t>BO/402</t>
  </si>
  <si>
    <t>BO/403</t>
  </si>
  <si>
    <t>INCBLO050820</t>
  </si>
  <si>
    <t>TREPS 05-Aug-2020 DEPO 10</t>
  </si>
  <si>
    <t>05/08/2020</t>
  </si>
  <si>
    <t>BO/372</t>
  </si>
  <si>
    <t>BO/378</t>
  </si>
  <si>
    <t>BO/379</t>
  </si>
  <si>
    <t>BO/341</t>
  </si>
  <si>
    <t>BO/342</t>
  </si>
  <si>
    <t>BO/358</t>
  </si>
  <si>
    <t>BO/359</t>
  </si>
  <si>
    <t>BO/417</t>
  </si>
  <si>
    <t>BO/418</t>
  </si>
  <si>
    <t>BO/404</t>
  </si>
  <si>
    <t>BO/405</t>
  </si>
  <si>
    <t>INCBLO060820</t>
  </si>
  <si>
    <t>TREPS 06-Aug-2020 DEPO 10</t>
  </si>
  <si>
    <t>06/08/2020</t>
  </si>
  <si>
    <t>BO/407</t>
  </si>
  <si>
    <t>BO/380</t>
  </si>
  <si>
    <t>BO/381</t>
  </si>
  <si>
    <t>BO/383</t>
  </si>
  <si>
    <t>BO/343</t>
  </si>
  <si>
    <t>BO/344</t>
  </si>
  <si>
    <t>BO/346</t>
  </si>
  <si>
    <t>BO/360</t>
  </si>
  <si>
    <t>BO/361</t>
  </si>
  <si>
    <t>BO/363</t>
  </si>
  <si>
    <t>BO/419</t>
  </si>
  <si>
    <t>BO/420</t>
  </si>
  <si>
    <t>BO/422</t>
  </si>
  <si>
    <t>BO/408</t>
  </si>
  <si>
    <t>BO/409</t>
  </si>
  <si>
    <t>INCBLO070820</t>
  </si>
  <si>
    <t>TREPS 07-Aug-2020 DEPO 10</t>
  </si>
  <si>
    <t>07/08/2020</t>
  </si>
  <si>
    <t>BO/384</t>
  </si>
  <si>
    <t>BO/385</t>
  </si>
  <si>
    <t>BO/387</t>
  </si>
  <si>
    <t>BO/347</t>
  </si>
  <si>
    <t>BO/348</t>
  </si>
  <si>
    <t>BO/364</t>
  </si>
  <si>
    <t>BO/365</t>
  </si>
  <si>
    <t>BO/423</t>
  </si>
  <si>
    <t>BO/424</t>
  </si>
  <si>
    <t>BO/426</t>
  </si>
  <si>
    <t>BO/413</t>
  </si>
  <si>
    <t>BO/412</t>
  </si>
  <si>
    <t>IN1BWILLIAON</t>
  </si>
  <si>
    <t>Williamson Magor &amp; Co. Limited-1B</t>
  </si>
  <si>
    <t>BO/410</t>
  </si>
  <si>
    <t>BO/411</t>
  </si>
  <si>
    <t>INCBLO100820</t>
  </si>
  <si>
    <t>TREPS 10-Aug-2020 DEPO 10</t>
  </si>
  <si>
    <t>10/08/2020</t>
  </si>
  <si>
    <t>IN1CWILLIAON</t>
  </si>
  <si>
    <t>Williamson Magor &amp; Co. Limited-1C</t>
  </si>
  <si>
    <t>BO/382</t>
  </si>
  <si>
    <t>IN2AWILLIAON</t>
  </si>
  <si>
    <t>Williamson Magor &amp; Co. Limited-2A</t>
  </si>
  <si>
    <t>BO/391</t>
  </si>
  <si>
    <t>BO/392</t>
  </si>
  <si>
    <t>BO/390</t>
  </si>
  <si>
    <t>IN2BWILLIAON</t>
  </si>
  <si>
    <t>Williamson Magor &amp; Co. Limited-2B</t>
  </si>
  <si>
    <t>BO/388</t>
  </si>
  <si>
    <t>BO/389</t>
  </si>
  <si>
    <t>BO/352</t>
  </si>
  <si>
    <t>BO/351</t>
  </si>
  <si>
    <t>IN2CWILLIAON</t>
  </si>
  <si>
    <t>Williamson Magor &amp; Co. Limited-2C</t>
  </si>
  <si>
    <t>BO/349</t>
  </si>
  <si>
    <t>BO/350</t>
  </si>
  <si>
    <t>BO/366</t>
  </si>
  <si>
    <t>BO/427</t>
  </si>
  <si>
    <t>BO/428</t>
  </si>
  <si>
    <t>INCBLO110820</t>
  </si>
  <si>
    <t>TREPS 11-Aug-2020 DEPO 10</t>
  </si>
  <si>
    <t>11/08/2020</t>
  </si>
  <si>
    <t>BO/386</t>
  </si>
  <si>
    <t>BO/393</t>
  </si>
  <si>
    <t>BO/394</t>
  </si>
  <si>
    <t>BO/353</t>
  </si>
  <si>
    <t>BO/429</t>
  </si>
  <si>
    <t>BO/430</t>
  </si>
  <si>
    <t>INCBLO120820</t>
  </si>
  <si>
    <t>TREPS 12-Aug-2020 DEPO 10</t>
  </si>
  <si>
    <t>12/08/2020</t>
  </si>
  <si>
    <t>BO/431</t>
  </si>
  <si>
    <t>BO/432</t>
  </si>
  <si>
    <t>INCBLO130820</t>
  </si>
  <si>
    <t>TREPS 13-Aug-2020 DEPO 10</t>
  </si>
  <si>
    <t>13/08/2020</t>
  </si>
  <si>
    <t>BO/421</t>
  </si>
  <si>
    <t>BO/433</t>
  </si>
  <si>
    <t>BO/434</t>
  </si>
  <si>
    <t>INCBLO140820</t>
  </si>
  <si>
    <t>TREPS 14-Aug-2020 DEPO 10</t>
  </si>
  <si>
    <t>14/08/2020</t>
  </si>
  <si>
    <t>BO/435</t>
  </si>
  <si>
    <t>BO/436</t>
  </si>
  <si>
    <t>INCBLO170820</t>
  </si>
  <si>
    <t>TREPS 17-Aug-2020 DEPO 10</t>
  </si>
  <si>
    <t>17/08/2020</t>
  </si>
  <si>
    <t>BO/425</t>
  </si>
  <si>
    <t>BO/362</t>
  </si>
  <si>
    <t>BO/437</t>
  </si>
  <si>
    <t>BO/438</t>
  </si>
  <si>
    <t>INCBLO180820</t>
  </si>
  <si>
    <t>TREPS 18-Aug-2020 DEPO 10</t>
  </si>
  <si>
    <t>18/08/2020</t>
  </si>
  <si>
    <t>BO/439</t>
  </si>
  <si>
    <t>BO/440</t>
  </si>
  <si>
    <t>INCBLO190820</t>
  </si>
  <si>
    <t>TREPS 19-Aug-2020 DEPO 10</t>
  </si>
  <si>
    <t>19/08/2020</t>
  </si>
  <si>
    <t>BO/406</t>
  </si>
  <si>
    <t>BO/441</t>
  </si>
  <si>
    <t>BO/442</t>
  </si>
  <si>
    <t>INCBLO200820</t>
  </si>
  <si>
    <t>TREPS 20-Aug-2020 DEPO 10</t>
  </si>
  <si>
    <t>20/08/2020</t>
  </si>
  <si>
    <t>BO/443</t>
  </si>
  <si>
    <t>BO/444</t>
  </si>
  <si>
    <t>INCBLO210820</t>
  </si>
  <si>
    <t>TREPS 21-Aug-2020 DEPO 10</t>
  </si>
  <si>
    <t>21/08/2020</t>
  </si>
  <si>
    <t>BO/445</t>
  </si>
  <si>
    <t>BO/446</t>
  </si>
  <si>
    <t>INCBLO240820</t>
  </si>
  <si>
    <t>TREPS 24-Aug-2020 DEPO 10</t>
  </si>
  <si>
    <t>24/08/2020</t>
  </si>
  <si>
    <t>BO/447</t>
  </si>
  <si>
    <t>BO/448</t>
  </si>
  <si>
    <t>INCBLO250820</t>
  </si>
  <si>
    <t>TREPS 25-Aug-2020 DEPO 10</t>
  </si>
  <si>
    <t>25/08/2020</t>
  </si>
  <si>
    <t>BO/449</t>
  </si>
  <si>
    <t>BO/450</t>
  </si>
  <si>
    <t>BO/452</t>
  </si>
  <si>
    <t>CP</t>
  </si>
  <si>
    <t>Commercial Papers</t>
  </si>
  <si>
    <t>SBI Global Factors Ltd CP 15APR21(ILFS)</t>
  </si>
  <si>
    <t>15/04/2021</t>
  </si>
  <si>
    <t>INCBLO260820</t>
  </si>
  <si>
    <t>TREPS 26-Aug-2020 DEPO 10</t>
  </si>
  <si>
    <t>26/08/2020</t>
  </si>
  <si>
    <t>BO/457</t>
  </si>
  <si>
    <t>BO/453</t>
  </si>
  <si>
    <t>BO/454</t>
  </si>
  <si>
    <t>BO/456</t>
  </si>
  <si>
    <t>INCBLO270820</t>
  </si>
  <si>
    <t>TREPS 27-Aug-2020 DEPO 10</t>
  </si>
  <si>
    <t>27/08/2020</t>
  </si>
  <si>
    <t>BO/458</t>
  </si>
  <si>
    <t>BO/459</t>
  </si>
  <si>
    <t>BO/463</t>
  </si>
  <si>
    <t>BO/464</t>
  </si>
  <si>
    <t>INCBLO280820</t>
  </si>
  <si>
    <t>TREPS 28-Aug-2020 DEPO 10</t>
  </si>
  <si>
    <t>28/08/2020</t>
  </si>
  <si>
    <t>BO/465</t>
  </si>
  <si>
    <t>BO/466</t>
  </si>
  <si>
    <t>INCBLO310820</t>
  </si>
  <si>
    <t>TREPS 31-Aug-2020 DEPO 10</t>
  </si>
  <si>
    <t>31/08/2020</t>
  </si>
  <si>
    <t>BO/467</t>
  </si>
  <si>
    <t>BO/468</t>
  </si>
  <si>
    <t>BO/469</t>
  </si>
  <si>
    <t>INCBLO010920</t>
  </si>
  <si>
    <t>TREPS 01-Sep-2020 DEPO 10</t>
  </si>
  <si>
    <t>01/09/2020</t>
  </si>
  <si>
    <t>BO/470</t>
  </si>
  <si>
    <t>BO/471</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</si>
  <si>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</si>
  <si>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 xml:space="preserve">Investors are requested to read this note in conjunction with the earlier note make in this regard with respect to NCDs issued by IL&amp;FS Wind Energy Limited (IWEL) and IL&amp;FS Solar Power Limited (ISPL), in which IL&amp;FS Mutual Fund (IDF) “the Fund” has invested. 
IWEL:
NCLT had approved the sale of 51% stake of IWEL in the wind SPVs to Orix and the consideration received from Orix of Rs. 590 crores (approx.) has been deposited in an Escrow Account. IL&amp;FS Group is being managed by the new Board under an NCLT order and the distribution of sale proceeds received by IWEL to its lenders requires IL&amp;FS Board to first file a resolution plan for IWEL with NCLT and NCLT needs to approve the same before IWEL can distribute the proceeds received from sale of its 51% shareholding in the wind SPVs to Orix. Once the requisite approval is received by IL&amp;FS, distribution will be made to the lenders which includes IDF.  
Given the above, at this stage the Board has approved the Fund to carry in its books, investments in IWEL at the September 30, 2018 outstanding amount. 
ISPL:
Offer has been received from a strategic buyer for buying out of the project. The lenders have given NOC for this offer based on discussion with IL&amp;FS. Based on the NOC received from lenders of ISPL and acceptance by the IL&amp;FS Board, IL&amp;FS is now taking necessary action for obtaining regulatory approval towards the offer received and taking this proposal forward. Once the regulatory approval is received, ISPL will distribute the proceeds to the lenders and IDF will get prepayment for its NCDs. 
Given the offer received for buy out of the project and per the discussion with IL&amp;FS, the Board of Directors of the IL&amp;FS Infra Asset Management Limited and IL&amp;FS AMC Trustee Limited have approved that there was no need to provide for diminution in the value of securities issued by ISPL at this stage. 
Hence, considering the above reasons, there is no need to provide for any diminution in the value of securities issued by IWEL and ISPL as per SEBI Circular dated March 22, 2019 read with AMFI email dated April 30, 2019.   However, if the said circular / email is followed, the value of securities and its impact on scheme’s NAV as on June 28, 2019 would be as given below table:
</t>
  </si>
  <si>
    <t>Scheme</t>
  </si>
  <si>
    <t>Security</t>
  </si>
  <si>
    <t>Valued Amount as on Mar 31, 2020</t>
  </si>
  <si>
    <t>Diminution if applied</t>
  </si>
  <si>
    <t>Impact on NAV as on Mar 2020 (%)</t>
  </si>
  <si>
    <t>IDF Series 1B</t>
  </si>
  <si>
    <t>IWEL</t>
  </si>
  <si>
    <t>25,32,11,686</t>
  </si>
  <si>
    <t>12,66,05,843</t>
  </si>
  <si>
    <t>IDF Series 1C</t>
  </si>
  <si>
    <t>37,85,51,470</t>
  </si>
  <si>
    <t>18,92,75,735</t>
  </si>
  <si>
    <t>IDF Series 2A</t>
  </si>
  <si>
    <t>42,79,27,749</t>
  </si>
  <si>
    <t>21,39,63,874</t>
  </si>
  <si>
    <t>IDF Series 2B</t>
  </si>
  <si>
    <t>26,08,08,036</t>
  </si>
  <si>
    <t>13,04,04,018</t>
  </si>
  <si>
    <t>IDF Series 2C</t>
  </si>
  <si>
    <t>IDF Series 3A</t>
  </si>
  <si>
    <t>9,74,86,499</t>
  </si>
  <si>
    <t>4,87,43,249</t>
  </si>
  <si>
    <t>IDF Series 3B</t>
  </si>
  <si>
    <t>15,82,57,304</t>
  </si>
  <si>
    <t>7,91,28,652</t>
  </si>
  <si>
    <t>158,25,73,036</t>
  </si>
  <si>
    <t>79,12,86,517</t>
  </si>
  <si>
    <t>ISPL</t>
  </si>
  <si>
    <t>69,41,27,544</t>
  </si>
  <si>
    <t>17,35,31,886</t>
  </si>
  <si>
    <t>78,54,93,510</t>
  </si>
  <si>
    <t>19,63,73,377</t>
  </si>
  <si>
    <t>2,15,72,520</t>
  </si>
  <si>
    <t>59,72,18,699</t>
  </si>
  <si>
    <t>14,93,04,675</t>
  </si>
  <si>
    <t>29,18,63,501</t>
  </si>
  <si>
    <t>7,29,65,875</t>
  </si>
  <si>
    <t>27,28,28,925</t>
  </si>
  <si>
    <t>6,82,07,231</t>
  </si>
  <si>
    <t>266,31,04,699</t>
  </si>
  <si>
    <t>66,57,76,174</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</si>
</sst>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0.0000"/>
    <numFmt numFmtId="190" formatCode="0.0000000"/>
    <numFmt numFmtId="191" formatCode="[$-409]dd\-mmm\-yy;@"/>
    <numFmt numFmtId="192" formatCode="mm/dd/yy;@"/>
    <numFmt numFmtId="193" formatCode="0.000000"/>
  </numFmts>
  <fonts count="91">
    <font>
      <sz val="11"/>
      <color theme="1"/>
      <name val="Calibri"/>
      <family val="2"/>
    </font>
    <font>
      <sz val="11"/>
      <color indexed="8"/>
      <name val="Calibri"/>
      <family val="2"/>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1"/>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u val="single"/>
      <sz val="11"/>
      <color indexed="8"/>
      <name val="Calibri"/>
      <family val="2"/>
    </font>
    <font>
      <sz val="10"/>
      <name val="Arial"/>
      <family val="2"/>
    </font>
    <font>
      <sz val="12"/>
      <name val="Times New Roman"/>
      <family val="1"/>
    </font>
    <font>
      <b/>
      <sz val="12"/>
      <color indexed="9"/>
      <name val="Times New Roman"/>
      <family val="1"/>
    </font>
    <font>
      <b/>
      <sz val="11"/>
      <color indexed="9"/>
      <name val="Times New Roman"/>
      <family val="1"/>
    </font>
    <font>
      <sz val="11"/>
      <name val="Times New Roman"/>
      <family val="1"/>
    </font>
    <font>
      <b/>
      <sz val="11"/>
      <name val="Times New Roman"/>
      <family val="1"/>
    </font>
    <font>
      <b/>
      <sz val="11"/>
      <color indexed="8"/>
      <name val="Times New Roman"/>
      <family val="1"/>
    </font>
    <font>
      <b/>
      <sz val="10"/>
      <color indexed="8"/>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2"/>
      <color indexed="8"/>
      <name val="Times New Roman"/>
      <family val="1"/>
    </font>
    <font>
      <sz val="10"/>
      <color indexed="8"/>
      <name val="Calibri"/>
      <family val="2"/>
    </font>
    <font>
      <b/>
      <sz val="12"/>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Calibri"/>
      <family val="2"/>
    </font>
    <font>
      <b/>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
      <b/>
      <sz val="12"/>
      <color theme="1"/>
      <name val="Arial"/>
      <family val="2"/>
    </font>
    <font>
      <b/>
      <sz val="11"/>
      <color rgb="FF000000"/>
      <name val="Arial"/>
      <family val="2"/>
    </font>
    <font>
      <sz val="11"/>
      <color rgb="FF000000"/>
      <name val="Arial"/>
      <family val="2"/>
    </font>
    <font>
      <sz val="12"/>
      <color theme="1"/>
      <name val="Times New Roman"/>
      <family val="1"/>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thin"/>
      <right style="thin"/>
      <top style="medium"/>
      <bottom style="thin"/>
    </border>
    <border>
      <left style="medium"/>
      <right style="thin"/>
      <top style="thin"/>
      <bottom style="thin"/>
    </border>
    <border>
      <left style="medium"/>
      <right style="medium"/>
      <top/>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ck">
        <color indexed="18"/>
      </left>
      <right style="thick">
        <color indexed="18"/>
      </right>
      <top style="thick">
        <color indexed="18"/>
      </top>
      <bottom style="thick">
        <color indexed="18"/>
      </bottom>
    </border>
    <border>
      <left style="medium"/>
      <right style="medium"/>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3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30" fillId="0" borderId="0">
      <alignment/>
      <protection/>
    </xf>
    <xf numFmtId="0" fontId="30" fillId="0" borderId="0">
      <alignment/>
      <protection/>
    </xf>
    <xf numFmtId="0" fontId="5" fillId="0" borderId="0" applyNumberFormat="0" applyFill="0" applyBorder="0" applyProtection="0">
      <alignment/>
    </xf>
    <xf numFmtId="0" fontId="1" fillId="31" borderId="7" applyNumberFormat="0" applyFont="0" applyAlignment="0" applyProtection="0"/>
    <xf numFmtId="0" fontId="74" fillId="26"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62">
    <xf numFmtId="0" fontId="0" fillId="0" borderId="0" xfId="0" applyFont="1" applyAlignment="1">
      <alignment/>
    </xf>
    <xf numFmtId="0" fontId="3" fillId="0" borderId="0" xfId="0" applyFont="1" applyAlignment="1">
      <alignment horizontal="right" wrapText="1"/>
    </xf>
    <xf numFmtId="0" fontId="4" fillId="0" borderId="0" xfId="0" applyFont="1" applyFill="1" applyAlignment="1">
      <alignment/>
    </xf>
    <xf numFmtId="49" fontId="7" fillId="32" borderId="10" xfId="61" applyNumberFormat="1" applyFont="1" applyFill="1" applyBorder="1" applyAlignment="1" applyProtection="1">
      <alignment horizontal="right" wrapText="1"/>
      <protection/>
    </xf>
    <xf numFmtId="49" fontId="7" fillId="32" borderId="10" xfId="61" applyNumberFormat="1" applyFont="1" applyFill="1" applyBorder="1" applyAlignment="1" applyProtection="1">
      <alignment horizontal="left" wrapText="1"/>
      <protection/>
    </xf>
    <xf numFmtId="49" fontId="7" fillId="32" borderId="10" xfId="61" applyNumberFormat="1" applyFont="1" applyFill="1" applyBorder="1" applyAlignment="1" applyProtection="1">
      <alignment horizontal="center" wrapText="1"/>
      <protection/>
    </xf>
    <xf numFmtId="3" fontId="7" fillId="32" borderId="10" xfId="61" applyNumberFormat="1" applyFont="1" applyFill="1" applyBorder="1" applyAlignment="1" applyProtection="1">
      <alignment horizontal="right" wrapText="1"/>
      <protection/>
    </xf>
    <xf numFmtId="4" fontId="7" fillId="32" borderId="10" xfId="61" applyNumberFormat="1" applyFont="1" applyFill="1" applyBorder="1" applyAlignment="1" applyProtection="1">
      <alignment horizontal="right" wrapText="1"/>
      <protection/>
    </xf>
    <xf numFmtId="0" fontId="8" fillId="0" borderId="11" xfId="0" applyFont="1" applyFill="1" applyBorder="1" applyAlignment="1">
      <alignment horizontal="right" wrapText="1"/>
    </xf>
    <xf numFmtId="49" fontId="7" fillId="32" borderId="10" xfId="61" applyNumberFormat="1" applyFont="1" applyFill="1" applyBorder="1" applyAlignment="1" applyProtection="1">
      <alignment horizontal="left" wrapText="1"/>
      <protection/>
    </xf>
    <xf numFmtId="0" fontId="8" fillId="0" borderId="11" xfId="0" applyNumberFormat="1" applyFont="1" applyFill="1" applyBorder="1" applyAlignment="1">
      <alignment horizontal="left" wrapText="1"/>
    </xf>
    <xf numFmtId="4" fontId="8" fillId="0" borderId="11" xfId="0" applyNumberFormat="1" applyFont="1" applyFill="1" applyBorder="1" applyAlignment="1">
      <alignment horizontal="right" wrapText="1"/>
    </xf>
    <xf numFmtId="39" fontId="8" fillId="0" borderId="11" xfId="0" applyNumberFormat="1" applyFont="1" applyFill="1" applyBorder="1" applyAlignment="1">
      <alignment horizontal="right" wrapText="1"/>
    </xf>
    <xf numFmtId="0" fontId="8" fillId="0" borderId="11" xfId="0" applyFont="1" applyFill="1" applyBorder="1" applyAlignment="1">
      <alignment horizontal="left" wrapText="1"/>
    </xf>
    <xf numFmtId="10" fontId="8" fillId="0" borderId="11" xfId="0" applyNumberFormat="1" applyFont="1" applyFill="1" applyBorder="1" applyAlignment="1">
      <alignment horizontal="right" wrapText="1"/>
    </xf>
    <xf numFmtId="0" fontId="8" fillId="0" borderId="12" xfId="0" applyFont="1" applyFill="1" applyBorder="1" applyAlignment="1">
      <alignment horizontal="right" wrapText="1"/>
    </xf>
    <xf numFmtId="2" fontId="8" fillId="0" borderId="12" xfId="0" applyNumberFormat="1" applyFont="1" applyFill="1" applyBorder="1" applyAlignment="1">
      <alignment horizontal="right"/>
    </xf>
    <xf numFmtId="184" fontId="8" fillId="0" borderId="12" xfId="0" applyNumberFormat="1" applyFont="1" applyFill="1" applyBorder="1" applyAlignment="1">
      <alignment horizontal="right" wrapText="1"/>
    </xf>
    <xf numFmtId="0" fontId="9" fillId="0" borderId="12" xfId="0" applyNumberFormat="1" applyFont="1" applyFill="1" applyBorder="1" applyAlignment="1">
      <alignment/>
    </xf>
    <xf numFmtId="4" fontId="8" fillId="0" borderId="12" xfId="0" applyNumberFormat="1" applyFont="1" applyFill="1" applyBorder="1" applyAlignment="1">
      <alignment/>
    </xf>
    <xf numFmtId="185" fontId="8" fillId="0" borderId="12" xfId="0" applyNumberFormat="1" applyFont="1" applyFill="1" applyBorder="1" applyAlignment="1">
      <alignment horizontal="right"/>
    </xf>
    <xf numFmtId="186" fontId="8" fillId="0" borderId="11" xfId="0" applyNumberFormat="1" applyFont="1" applyFill="1" applyBorder="1" applyAlignment="1">
      <alignment horizontal="right" wrapText="1"/>
    </xf>
    <xf numFmtId="4" fontId="8" fillId="33" borderId="11" xfId="0" applyNumberFormat="1" applyFont="1" applyFill="1" applyBorder="1" applyAlignment="1">
      <alignment horizontal="right" wrapText="1"/>
    </xf>
    <xf numFmtId="186" fontId="8" fillId="33" borderId="11" xfId="0" applyNumberFormat="1" applyFont="1" applyFill="1" applyBorder="1" applyAlignment="1">
      <alignment horizontal="right" wrapText="1"/>
    </xf>
    <xf numFmtId="0" fontId="8" fillId="34" borderId="12" xfId="0" applyFont="1" applyFill="1" applyBorder="1" applyAlignment="1">
      <alignment horizontal="right" wrapText="1"/>
    </xf>
    <xf numFmtId="0" fontId="9" fillId="34" borderId="12" xfId="0" applyNumberFormat="1" applyFont="1" applyFill="1" applyBorder="1" applyAlignment="1">
      <alignment wrapText="1"/>
    </xf>
    <xf numFmtId="2" fontId="8" fillId="34" borderId="12" xfId="0" applyNumberFormat="1" applyFont="1" applyFill="1" applyBorder="1" applyAlignment="1">
      <alignment horizontal="right"/>
    </xf>
    <xf numFmtId="4" fontId="8" fillId="34" borderId="11" xfId="0" applyNumberFormat="1" applyFont="1" applyFill="1" applyBorder="1" applyAlignment="1">
      <alignment horizontal="right" wrapText="1"/>
    </xf>
    <xf numFmtId="186" fontId="8" fillId="34" borderId="11" xfId="0" applyNumberFormat="1" applyFont="1" applyFill="1" applyBorder="1" applyAlignment="1">
      <alignment horizontal="right" wrapText="1"/>
    </xf>
    <xf numFmtId="49" fontId="6" fillId="35" borderId="10" xfId="61" applyNumberFormat="1" applyFont="1" applyFill="1" applyBorder="1" applyAlignment="1" applyProtection="1">
      <alignment horizontal="right" wrapText="1"/>
      <protection/>
    </xf>
    <xf numFmtId="49" fontId="6" fillId="35" borderId="10" xfId="61" applyNumberFormat="1" applyFont="1" applyFill="1" applyBorder="1" applyAlignment="1" applyProtection="1">
      <alignment horizontal="left" wrapText="1"/>
      <protection/>
    </xf>
    <xf numFmtId="49" fontId="6" fillId="35" borderId="10" xfId="61" applyNumberFormat="1" applyFont="1" applyFill="1" applyBorder="1" applyAlignment="1" applyProtection="1">
      <alignment horizontal="center" wrapText="1"/>
      <protection/>
    </xf>
    <xf numFmtId="3" fontId="6" fillId="35" borderId="10" xfId="61" applyNumberFormat="1" applyFont="1" applyFill="1" applyBorder="1" applyAlignment="1" applyProtection="1">
      <alignment horizontal="right" wrapText="1"/>
      <protection/>
    </xf>
    <xf numFmtId="4" fontId="6" fillId="35" borderId="10" xfId="61" applyNumberFormat="1" applyFont="1" applyFill="1" applyBorder="1" applyAlignment="1" applyProtection="1">
      <alignment horizontal="right" wrapText="1"/>
      <protection/>
    </xf>
    <xf numFmtId="184" fontId="8" fillId="34" borderId="12" xfId="0" applyNumberFormat="1" applyFont="1" applyFill="1" applyBorder="1" applyAlignment="1">
      <alignment horizontal="right" wrapText="1"/>
    </xf>
    <xf numFmtId="0" fontId="9" fillId="34" borderId="12" xfId="0" applyNumberFormat="1" applyFont="1" applyFill="1" applyBorder="1" applyAlignment="1">
      <alignment/>
    </xf>
    <xf numFmtId="0" fontId="10" fillId="33" borderId="12" xfId="0" applyFont="1" applyFill="1" applyBorder="1" applyAlignment="1">
      <alignment horizontal="right" wrapText="1"/>
    </xf>
    <xf numFmtId="0" fontId="10" fillId="33" borderId="12" xfId="0" applyFont="1" applyFill="1" applyBorder="1" applyAlignment="1">
      <alignment/>
    </xf>
    <xf numFmtId="0" fontId="11" fillId="33" borderId="12" xfId="0" applyFont="1" applyFill="1" applyBorder="1" applyAlignment="1">
      <alignment/>
    </xf>
    <xf numFmtId="0" fontId="78" fillId="0" borderId="13" xfId="0" applyFont="1" applyBorder="1" applyAlignment="1">
      <alignment vertical="center"/>
    </xf>
    <xf numFmtId="0" fontId="78" fillId="0" borderId="13" xfId="0" applyFont="1" applyFill="1" applyBorder="1" applyAlignment="1">
      <alignment vertical="center"/>
    </xf>
    <xf numFmtId="0" fontId="0" fillId="0" borderId="14" xfId="0" applyFont="1" applyBorder="1" applyAlignment="1">
      <alignment/>
    </xf>
    <xf numFmtId="0" fontId="0" fillId="0" borderId="15" xfId="0" applyFont="1" applyFill="1" applyBorder="1" applyAlignment="1">
      <alignment/>
    </xf>
    <xf numFmtId="0" fontId="9" fillId="0" borderId="11" xfId="0" applyFont="1" applyFill="1" applyBorder="1" applyAlignment="1">
      <alignment horizontal="left" wrapText="1"/>
    </xf>
    <xf numFmtId="0" fontId="8" fillId="0" borderId="11" xfId="0" applyFont="1" applyFill="1" applyBorder="1" applyAlignment="1">
      <alignment horizontal="right"/>
    </xf>
    <xf numFmtId="0" fontId="8" fillId="0" borderId="11" xfId="0" applyFont="1" applyFill="1" applyBorder="1" applyAlignment="1">
      <alignment horizontal="left"/>
    </xf>
    <xf numFmtId="0" fontId="8" fillId="0" borderId="11" xfId="0" applyNumberFormat="1" applyFont="1" applyFill="1" applyBorder="1" applyAlignment="1">
      <alignment horizontal="left"/>
    </xf>
    <xf numFmtId="4" fontId="8" fillId="0" borderId="11" xfId="0" applyNumberFormat="1" applyFont="1" applyFill="1" applyBorder="1" applyAlignment="1">
      <alignment horizontal="right"/>
    </xf>
    <xf numFmtId="186" fontId="8" fillId="0" borderId="11" xfId="0" applyNumberFormat="1" applyFont="1" applyFill="1" applyBorder="1" applyAlignment="1">
      <alignment horizontal="right"/>
    </xf>
    <xf numFmtId="0" fontId="0" fillId="0" borderId="0" xfId="0" applyAlignment="1">
      <alignment/>
    </xf>
    <xf numFmtId="0" fontId="12" fillId="0" borderId="13" xfId="0" applyFont="1" applyBorder="1" applyAlignment="1">
      <alignment/>
    </xf>
    <xf numFmtId="0" fontId="0" fillId="0" borderId="16" xfId="0" applyBorder="1" applyAlignment="1">
      <alignment vertical="top"/>
    </xf>
    <xf numFmtId="49" fontId="7" fillId="0" borderId="10" xfId="61" applyNumberFormat="1" applyFont="1" applyFill="1" applyBorder="1" applyAlignment="1" applyProtection="1">
      <alignment horizontal="left" wrapText="1"/>
      <protection/>
    </xf>
    <xf numFmtId="0" fontId="2" fillId="33" borderId="0" xfId="0" applyFont="1" applyFill="1" applyBorder="1" applyAlignment="1">
      <alignment horizontal="center" wrapText="1"/>
    </xf>
    <xf numFmtId="0" fontId="0" fillId="0" borderId="17" xfId="0" applyFont="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7" xfId="0" applyFont="1" applyBorder="1" applyAlignment="1">
      <alignment horizontal="center" vertical="top"/>
    </xf>
    <xf numFmtId="0" fontId="0" fillId="0" borderId="18" xfId="0" applyBorder="1" applyAlignment="1">
      <alignment horizontal="left" wrapText="1"/>
    </xf>
    <xf numFmtId="0" fontId="0" fillId="0" borderId="19" xfId="0" applyBorder="1" applyAlignment="1">
      <alignment horizontal="left" wrapText="1"/>
    </xf>
    <xf numFmtId="0" fontId="3" fillId="0" borderId="20" xfId="0" applyFont="1" applyBorder="1" applyAlignment="1">
      <alignment horizontal="center"/>
    </xf>
    <xf numFmtId="17" fontId="3" fillId="0" borderId="21" xfId="0" applyNumberFormat="1" applyFont="1" applyBorder="1" applyAlignment="1">
      <alignment horizontal="center"/>
    </xf>
    <xf numFmtId="0" fontId="0" fillId="0" borderId="22" xfId="0" applyBorder="1" applyAlignment="1">
      <alignment/>
    </xf>
    <xf numFmtId="187" fontId="1" fillId="0" borderId="23" xfId="42" applyNumberFormat="1" applyFont="1" applyBorder="1" applyAlignment="1">
      <alignment/>
    </xf>
    <xf numFmtId="0" fontId="29" fillId="0" borderId="0" xfId="0" applyFont="1" applyAlignment="1">
      <alignment/>
    </xf>
    <xf numFmtId="0" fontId="31" fillId="0" borderId="0" xfId="60" applyFont="1" applyFill="1" applyBorder="1" applyAlignment="1">
      <alignment horizontal="center" vertical="top" wrapText="1"/>
      <protection/>
    </xf>
    <xf numFmtId="0" fontId="31" fillId="0" borderId="0" xfId="60" applyFont="1" applyFill="1" applyBorder="1" applyAlignment="1">
      <alignment horizontal="center" vertical="top" wrapText="1"/>
      <protection/>
    </xf>
    <xf numFmtId="188" fontId="32" fillId="36" borderId="0" xfId="45" applyNumberFormat="1" applyFont="1" applyFill="1" applyBorder="1" applyAlignment="1">
      <alignment horizontal="center" vertical="top" wrapText="1"/>
    </xf>
    <xf numFmtId="188" fontId="32" fillId="0" borderId="0" xfId="45" applyNumberFormat="1" applyFont="1" applyFill="1" applyBorder="1" applyAlignment="1">
      <alignment horizontal="center" vertical="top" wrapText="1"/>
    </xf>
    <xf numFmtId="0" fontId="33" fillId="37" borderId="24" xfId="60" applyFont="1" applyFill="1" applyBorder="1" applyAlignment="1">
      <alignment horizontal="center" vertical="top" wrapText="1"/>
      <protection/>
    </xf>
    <xf numFmtId="0" fontId="33" fillId="37" borderId="25" xfId="60" applyFont="1" applyFill="1" applyBorder="1" applyAlignment="1">
      <alignment horizontal="center" vertical="top" wrapText="1"/>
      <protection/>
    </xf>
    <xf numFmtId="0" fontId="33" fillId="37" borderId="26" xfId="60" applyFont="1" applyFill="1" applyBorder="1" applyAlignment="1">
      <alignment horizontal="center" vertical="top" wrapText="1"/>
      <protection/>
    </xf>
    <xf numFmtId="0" fontId="33" fillId="38" borderId="27" xfId="60" applyFont="1" applyFill="1" applyBorder="1" applyAlignment="1">
      <alignment horizontal="center" vertical="top" wrapText="1"/>
      <protection/>
    </xf>
    <xf numFmtId="188" fontId="33" fillId="38" borderId="27" xfId="45" applyNumberFormat="1" applyFont="1" applyFill="1" applyBorder="1" applyAlignment="1">
      <alignment horizontal="center" vertical="top" wrapText="1"/>
    </xf>
    <xf numFmtId="39" fontId="33" fillId="38" borderId="13" xfId="45" applyNumberFormat="1" applyFont="1" applyFill="1" applyBorder="1" applyAlignment="1">
      <alignment horizontal="center" vertical="top" wrapText="1"/>
    </xf>
    <xf numFmtId="10" fontId="33" fillId="38" borderId="27" xfId="65" applyNumberFormat="1" applyFont="1" applyFill="1" applyBorder="1" applyAlignment="1">
      <alignment horizontal="center" vertical="top" wrapText="1"/>
    </xf>
    <xf numFmtId="0" fontId="33" fillId="38" borderId="28" xfId="60" applyFont="1" applyFill="1" applyBorder="1" applyAlignment="1">
      <alignment horizontal="center" vertical="top" wrapText="1"/>
      <protection/>
    </xf>
    <xf numFmtId="188" fontId="33" fillId="38" borderId="28" xfId="45" applyNumberFormat="1" applyFont="1" applyFill="1" applyBorder="1" applyAlignment="1">
      <alignment horizontal="center" vertical="top" wrapText="1"/>
    </xf>
    <xf numFmtId="10" fontId="33" fillId="38" borderId="28" xfId="65" applyNumberFormat="1" applyFont="1" applyFill="1" applyBorder="1" applyAlignment="1">
      <alignment horizontal="center" vertical="top" wrapText="1"/>
    </xf>
    <xf numFmtId="0" fontId="34" fillId="0" borderId="13" xfId="60" applyFont="1" applyFill="1" applyBorder="1">
      <alignment/>
      <protection/>
    </xf>
    <xf numFmtId="0" fontId="35" fillId="0" borderId="13" xfId="60" applyFont="1" applyFill="1" applyBorder="1">
      <alignment/>
      <protection/>
    </xf>
    <xf numFmtId="187" fontId="34" fillId="0" borderId="13" xfId="45" applyNumberFormat="1" applyFont="1" applyFill="1" applyBorder="1" applyAlignment="1">
      <alignment/>
    </xf>
    <xf numFmtId="39" fontId="34" fillId="0" borderId="13" xfId="60" applyNumberFormat="1" applyFont="1" applyFill="1" applyBorder="1">
      <alignment/>
      <protection/>
    </xf>
    <xf numFmtId="10" fontId="34" fillId="0" borderId="13" xfId="60" applyNumberFormat="1" applyFont="1" applyFill="1" applyBorder="1">
      <alignment/>
      <protection/>
    </xf>
    <xf numFmtId="0" fontId="34" fillId="0" borderId="13" xfId="60" applyFont="1" applyFill="1" applyBorder="1" applyAlignment="1">
      <alignment/>
      <protection/>
    </xf>
    <xf numFmtId="4" fontId="12" fillId="0" borderId="13" xfId="0" applyNumberFormat="1" applyFont="1" applyBorder="1" applyAlignment="1">
      <alignment/>
    </xf>
    <xf numFmtId="10" fontId="12" fillId="0" borderId="13" xfId="0" applyNumberFormat="1" applyFont="1" applyBorder="1" applyAlignment="1">
      <alignment/>
    </xf>
    <xf numFmtId="0" fontId="34" fillId="0" borderId="13" xfId="60" applyFont="1" applyBorder="1">
      <alignment/>
      <protection/>
    </xf>
    <xf numFmtId="0" fontId="36" fillId="33" borderId="13" xfId="60" applyFont="1" applyFill="1" applyBorder="1">
      <alignment/>
      <protection/>
    </xf>
    <xf numFmtId="39" fontId="36" fillId="33" borderId="13" xfId="60" applyNumberFormat="1" applyFont="1" applyFill="1" applyBorder="1">
      <alignment/>
      <protection/>
    </xf>
    <xf numFmtId="10" fontId="36" fillId="33" borderId="13" xfId="60" applyNumberFormat="1" applyFont="1" applyFill="1" applyBorder="1">
      <alignment/>
      <protection/>
    </xf>
    <xf numFmtId="171" fontId="34" fillId="0" borderId="13" xfId="45" applyFont="1" applyFill="1" applyBorder="1" applyAlignment="1">
      <alignment/>
    </xf>
    <xf numFmtId="10" fontId="36" fillId="33" borderId="13" xfId="60" applyNumberFormat="1" applyFont="1" applyFill="1" applyBorder="1" applyAlignment="1">
      <alignment horizontal="right"/>
      <protection/>
    </xf>
    <xf numFmtId="4" fontId="35" fillId="0" borderId="13" xfId="61" applyNumberFormat="1" applyFont="1" applyFill="1" applyBorder="1">
      <alignment/>
    </xf>
    <xf numFmtId="187" fontId="35" fillId="0" borderId="13" xfId="42" applyNumberFormat="1" applyFont="1" applyFill="1" applyBorder="1" applyAlignment="1">
      <alignment/>
    </xf>
    <xf numFmtId="0" fontId="0" fillId="0" borderId="0" xfId="0" applyBorder="1" applyAlignment="1">
      <alignment/>
    </xf>
    <xf numFmtId="17" fontId="0" fillId="0" borderId="0" xfId="0" applyNumberFormat="1" applyAlignment="1">
      <alignment/>
    </xf>
    <xf numFmtId="0" fontId="79" fillId="0" borderId="13" xfId="0" applyFont="1" applyBorder="1" applyAlignment="1">
      <alignment horizontal="center" vertical="top" wrapText="1"/>
    </xf>
    <xf numFmtId="0" fontId="79" fillId="0" borderId="13" xfId="0" applyFont="1" applyBorder="1" applyAlignment="1">
      <alignment vertical="top" wrapText="1"/>
    </xf>
    <xf numFmtId="0" fontId="80" fillId="0" borderId="13" xfId="0" applyFont="1" applyBorder="1" applyAlignment="1">
      <alignment horizontal="justify" vertical="top" wrapText="1"/>
    </xf>
    <xf numFmtId="10" fontId="81" fillId="0" borderId="13" xfId="0" applyNumberFormat="1" applyFont="1" applyBorder="1" applyAlignment="1">
      <alignment horizontal="justify" vertical="top" wrapText="1"/>
    </xf>
    <xf numFmtId="171" fontId="81" fillId="0" borderId="13" xfId="44" applyFont="1" applyBorder="1" applyAlignment="1">
      <alignment horizontal="justify" vertical="top" wrapText="1"/>
    </xf>
    <xf numFmtId="0" fontId="82" fillId="0" borderId="0" xfId="0" applyFont="1" applyBorder="1" applyAlignment="1">
      <alignment horizontal="left" vertical="top"/>
    </xf>
    <xf numFmtId="0" fontId="0" fillId="0" borderId="0" xfId="0" applyAlignment="1">
      <alignment vertical="top"/>
    </xf>
    <xf numFmtId="0" fontId="79" fillId="0" borderId="0" xfId="0" applyFont="1" applyFill="1" applyBorder="1" applyAlignment="1">
      <alignment horizontal="left" vertical="top" wrapText="1"/>
    </xf>
    <xf numFmtId="0" fontId="83" fillId="0" borderId="0" xfId="0" applyFont="1" applyAlignment="1">
      <alignment vertical="top"/>
    </xf>
    <xf numFmtId="0" fontId="84" fillId="0" borderId="0" xfId="0" applyFont="1" applyAlignment="1">
      <alignment vertical="top"/>
    </xf>
    <xf numFmtId="0" fontId="85" fillId="0" borderId="0" xfId="0" applyFont="1" applyAlignment="1">
      <alignment vertical="top"/>
    </xf>
    <xf numFmtId="0" fontId="84" fillId="0" borderId="0" xfId="0" applyFont="1" applyAlignment="1">
      <alignment horizontal="left" vertical="top" wrapText="1"/>
    </xf>
    <xf numFmtId="49" fontId="86" fillId="0" borderId="29" xfId="59" applyNumberFormat="1" applyFont="1" applyFill="1" applyBorder="1" applyAlignment="1">
      <alignment horizontal="center" vertical="center" wrapText="1"/>
      <protection/>
    </xf>
    <xf numFmtId="49" fontId="86" fillId="0" borderId="30" xfId="59" applyNumberFormat="1" applyFont="1" applyFill="1" applyBorder="1" applyAlignment="1">
      <alignment horizontal="center" vertical="center" wrapText="1"/>
      <protection/>
    </xf>
    <xf numFmtId="2" fontId="46" fillId="0" borderId="31" xfId="60" applyNumberFormat="1" applyFont="1" applyFill="1" applyBorder="1" applyAlignment="1">
      <alignment horizontal="center" vertical="top" wrapText="1"/>
      <protection/>
    </xf>
    <xf numFmtId="2" fontId="46" fillId="0" borderId="32" xfId="60" applyNumberFormat="1" applyFont="1" applyFill="1" applyBorder="1" applyAlignment="1">
      <alignment horizontal="center" vertical="top" wrapText="1"/>
      <protection/>
    </xf>
    <xf numFmtId="2" fontId="46" fillId="0" borderId="33" xfId="60" applyNumberFormat="1" applyFont="1" applyFill="1" applyBorder="1" applyAlignment="1">
      <alignment horizontal="center" vertical="top" wrapText="1"/>
      <protection/>
    </xf>
    <xf numFmtId="2" fontId="47" fillId="0" borderId="0" xfId="60" applyNumberFormat="1" applyFont="1">
      <alignment/>
      <protection/>
    </xf>
    <xf numFmtId="0" fontId="47" fillId="0" borderId="0" xfId="60" applyFont="1">
      <alignment/>
      <protection/>
    </xf>
    <xf numFmtId="49" fontId="86" fillId="0" borderId="34" xfId="59" applyNumberFormat="1" applyFont="1" applyFill="1" applyBorder="1" applyAlignment="1">
      <alignment horizontal="center" vertical="center" wrapText="1"/>
      <protection/>
    </xf>
    <xf numFmtId="49" fontId="86" fillId="0" borderId="35" xfId="59" applyNumberFormat="1" applyFont="1" applyFill="1" applyBorder="1" applyAlignment="1">
      <alignment horizontal="center" vertical="center" wrapText="1"/>
      <protection/>
    </xf>
    <xf numFmtId="2" fontId="48" fillId="0" borderId="31" xfId="60" applyNumberFormat="1" applyFont="1" applyFill="1" applyBorder="1" applyAlignment="1">
      <alignment horizontal="center" vertical="top" wrapText="1"/>
      <protection/>
    </xf>
    <xf numFmtId="2" fontId="48" fillId="0" borderId="32" xfId="60" applyNumberFormat="1" applyFont="1" applyFill="1" applyBorder="1" applyAlignment="1">
      <alignment horizontal="center" vertical="top" wrapText="1"/>
      <protection/>
    </xf>
    <xf numFmtId="2" fontId="48" fillId="0" borderId="33" xfId="60" applyNumberFormat="1" applyFont="1" applyFill="1" applyBorder="1" applyAlignment="1">
      <alignment horizontal="center" vertical="top" wrapText="1"/>
      <protection/>
    </xf>
    <xf numFmtId="3" fontId="48" fillId="0" borderId="36" xfId="60" applyNumberFormat="1" applyFont="1" applyFill="1" applyBorder="1" applyAlignment="1">
      <alignment horizontal="center" vertical="center" wrapText="1"/>
      <protection/>
    </xf>
    <xf numFmtId="2" fontId="49" fillId="0" borderId="0" xfId="60" applyNumberFormat="1" applyFont="1">
      <alignment/>
      <protection/>
    </xf>
    <xf numFmtId="0" fontId="49" fillId="0" borderId="0" xfId="60" applyFont="1">
      <alignment/>
      <protection/>
    </xf>
    <xf numFmtId="2" fontId="48" fillId="0" borderId="31" xfId="60" applyNumberFormat="1" applyFont="1" applyFill="1" applyBorder="1" applyAlignment="1">
      <alignment horizontal="center"/>
      <protection/>
    </xf>
    <xf numFmtId="2" fontId="48" fillId="0" borderId="32" xfId="60" applyNumberFormat="1" applyFont="1" applyFill="1" applyBorder="1" applyAlignment="1">
      <alignment horizontal="center"/>
      <protection/>
    </xf>
    <xf numFmtId="2" fontId="48" fillId="0" borderId="33" xfId="60" applyNumberFormat="1" applyFont="1" applyFill="1" applyBorder="1" applyAlignment="1">
      <alignment horizontal="center"/>
      <protection/>
    </xf>
    <xf numFmtId="3" fontId="48" fillId="0" borderId="37" xfId="60" applyNumberFormat="1" applyFont="1" applyFill="1" applyBorder="1" applyAlignment="1">
      <alignment horizontal="center" vertical="center" wrapText="1"/>
      <protection/>
    </xf>
    <xf numFmtId="2" fontId="48" fillId="0" borderId="0" xfId="60" applyNumberFormat="1" applyFont="1">
      <alignment/>
      <protection/>
    </xf>
    <xf numFmtId="0" fontId="48" fillId="0" borderId="0" xfId="60" applyFont="1">
      <alignment/>
      <protection/>
    </xf>
    <xf numFmtId="2" fontId="48" fillId="0" borderId="38" xfId="60" applyNumberFormat="1" applyFont="1" applyFill="1" applyBorder="1" applyAlignment="1">
      <alignment horizontal="center" vertical="top" wrapText="1"/>
      <protection/>
    </xf>
    <xf numFmtId="2" fontId="48" fillId="0" borderId="39" xfId="60" applyNumberFormat="1" applyFont="1" applyFill="1" applyBorder="1" applyAlignment="1">
      <alignment horizontal="center" vertical="top" wrapText="1"/>
      <protection/>
    </xf>
    <xf numFmtId="2" fontId="48" fillId="0" borderId="30" xfId="60" applyNumberFormat="1" applyFont="1" applyFill="1" applyBorder="1" applyAlignment="1">
      <alignment horizontal="center" vertical="top" wrapText="1"/>
      <protection/>
    </xf>
    <xf numFmtId="2" fontId="48" fillId="0" borderId="22" xfId="60" applyNumberFormat="1" applyFont="1" applyFill="1" applyBorder="1" applyAlignment="1">
      <alignment horizontal="center" vertical="top" wrapText="1"/>
      <protection/>
    </xf>
    <xf numFmtId="2" fontId="48" fillId="0" borderId="40" xfId="60" applyNumberFormat="1" applyFont="1" applyFill="1" applyBorder="1" applyAlignment="1">
      <alignment horizontal="center" vertical="top" wrapText="1"/>
      <protection/>
    </xf>
    <xf numFmtId="2" fontId="48" fillId="0" borderId="23" xfId="60" applyNumberFormat="1" applyFont="1" applyFill="1" applyBorder="1" applyAlignment="1">
      <alignment horizontal="center" vertical="top" wrapText="1"/>
      <protection/>
    </xf>
    <xf numFmtId="0" fontId="50" fillId="0" borderId="41" xfId="60" applyNumberFormat="1" applyFont="1" applyFill="1" applyBorder="1" applyAlignment="1">
      <alignment horizontal="center" wrapText="1"/>
      <protection/>
    </xf>
    <xf numFmtId="0" fontId="50" fillId="0" borderId="13" xfId="60" applyNumberFormat="1" applyFont="1" applyFill="1" applyBorder="1" applyAlignment="1">
      <alignment horizontal="center" wrapText="1"/>
      <protection/>
    </xf>
    <xf numFmtId="0" fontId="50" fillId="0" borderId="14" xfId="60" applyNumberFormat="1" applyFont="1" applyFill="1" applyBorder="1" applyAlignment="1">
      <alignment horizontal="center" wrapText="1"/>
      <protection/>
    </xf>
    <xf numFmtId="3" fontId="48" fillId="0" borderId="42" xfId="60" applyNumberFormat="1" applyFont="1" applyFill="1" applyBorder="1" applyAlignment="1">
      <alignment horizontal="center" vertical="center" wrapText="1"/>
      <protection/>
    </xf>
    <xf numFmtId="2" fontId="50" fillId="0" borderId="0" xfId="60" applyNumberFormat="1" applyFont="1">
      <alignment/>
      <protection/>
    </xf>
    <xf numFmtId="2" fontId="50" fillId="0" borderId="0" xfId="60" applyNumberFormat="1" applyFont="1" applyAlignment="1">
      <alignment horizontal="center"/>
      <protection/>
    </xf>
    <xf numFmtId="0" fontId="50" fillId="0" borderId="0" xfId="60" applyFont="1" applyAlignment="1">
      <alignment horizontal="center"/>
      <protection/>
    </xf>
    <xf numFmtId="0" fontId="50" fillId="0" borderId="0" xfId="60" applyFont="1">
      <alignment/>
      <protection/>
    </xf>
    <xf numFmtId="0" fontId="51" fillId="0" borderId="34" xfId="0" applyFont="1" applyBorder="1" applyAlignment="1">
      <alignment/>
    </xf>
    <xf numFmtId="0" fontId="51" fillId="0" borderId="35" xfId="0" applyFont="1" applyBorder="1" applyAlignment="1">
      <alignment wrapText="1"/>
    </xf>
    <xf numFmtId="0" fontId="0" fillId="0" borderId="43" xfId="0" applyBorder="1" applyAlignment="1">
      <alignment horizontal="center"/>
    </xf>
    <xf numFmtId="0" fontId="0" fillId="0" borderId="18" xfId="0" applyBorder="1" applyAlignment="1">
      <alignment horizontal="center"/>
    </xf>
    <xf numFmtId="0" fontId="0" fillId="0" borderId="35" xfId="0" applyBorder="1" applyAlignment="1">
      <alignment horizontal="center"/>
    </xf>
    <xf numFmtId="0" fontId="0" fillId="0" borderId="35" xfId="0" applyFont="1" applyBorder="1" applyAlignment="1">
      <alignment wrapText="1"/>
    </xf>
    <xf numFmtId="0" fontId="0" fillId="0" borderId="35" xfId="0" applyBorder="1" applyAlignment="1">
      <alignment horizontal="right" wrapText="1"/>
    </xf>
    <xf numFmtId="0" fontId="0" fillId="0" borderId="41" xfId="0" applyBorder="1" applyAlignment="1">
      <alignment/>
    </xf>
    <xf numFmtId="0" fontId="0" fillId="0" borderId="13" xfId="0" applyBorder="1" applyAlignment="1">
      <alignment/>
    </xf>
    <xf numFmtId="0" fontId="0" fillId="0" borderId="14" xfId="0" applyBorder="1" applyAlignment="1">
      <alignment/>
    </xf>
    <xf numFmtId="0" fontId="0" fillId="0" borderId="34" xfId="0" applyBorder="1" applyAlignment="1">
      <alignment/>
    </xf>
    <xf numFmtId="0" fontId="0" fillId="0" borderId="35" xfId="0" applyBorder="1" applyAlignment="1">
      <alignment wrapText="1"/>
    </xf>
    <xf numFmtId="1" fontId="0" fillId="0" borderId="13" xfId="0" applyNumberFormat="1" applyBorder="1" applyAlignment="1">
      <alignment/>
    </xf>
    <xf numFmtId="2" fontId="0" fillId="0" borderId="34" xfId="0" applyNumberFormat="1" applyBorder="1" applyAlignment="1">
      <alignment/>
    </xf>
    <xf numFmtId="0" fontId="51" fillId="0" borderId="35" xfId="0" applyFont="1" applyBorder="1" applyAlignment="1">
      <alignment horizontal="right" wrapText="1"/>
    </xf>
    <xf numFmtId="0" fontId="52" fillId="0" borderId="35" xfId="0" applyFont="1" applyBorder="1" applyAlignment="1">
      <alignment wrapText="1"/>
    </xf>
    <xf numFmtId="0" fontId="51" fillId="0" borderId="43" xfId="0" applyFont="1" applyBorder="1" applyAlignment="1">
      <alignment horizontal="center"/>
    </xf>
    <xf numFmtId="0" fontId="51" fillId="0" borderId="18" xfId="0" applyFont="1" applyBorder="1" applyAlignment="1">
      <alignment horizontal="center"/>
    </xf>
    <xf numFmtId="0" fontId="51" fillId="0" borderId="35" xfId="0" applyFont="1" applyBorder="1" applyAlignment="1">
      <alignment horizontal="center"/>
    </xf>
    <xf numFmtId="0" fontId="51" fillId="0" borderId="0" xfId="0" applyFont="1" applyBorder="1" applyAlignment="1">
      <alignment/>
    </xf>
    <xf numFmtId="0" fontId="51" fillId="0" borderId="41" xfId="0" applyFont="1" applyBorder="1" applyAlignment="1">
      <alignment/>
    </xf>
    <xf numFmtId="0" fontId="51" fillId="0" borderId="13" xfId="0" applyFont="1" applyBorder="1" applyAlignment="1">
      <alignment/>
    </xf>
    <xf numFmtId="0" fontId="51" fillId="0" borderId="14" xfId="0" applyFont="1" applyBorder="1" applyAlignment="1">
      <alignment/>
    </xf>
    <xf numFmtId="0" fontId="51" fillId="0" borderId="35" xfId="0" applyFont="1" applyBorder="1" applyAlignment="1">
      <alignment horizontal="center" wrapText="1"/>
    </xf>
    <xf numFmtId="0" fontId="51" fillId="0" borderId="19" xfId="0" applyFont="1" applyBorder="1" applyAlignment="1">
      <alignment horizontal="right"/>
    </xf>
    <xf numFmtId="0" fontId="0" fillId="0" borderId="13" xfId="0" applyBorder="1" applyAlignment="1">
      <alignment horizontal="center"/>
    </xf>
    <xf numFmtId="0" fontId="0" fillId="0" borderId="16" xfId="0" applyBorder="1" applyAlignment="1">
      <alignment horizontal="center"/>
    </xf>
    <xf numFmtId="0" fontId="0" fillId="0" borderId="41" xfId="0" applyBorder="1" applyAlignment="1">
      <alignment horizontal="center"/>
    </xf>
    <xf numFmtId="189" fontId="0" fillId="0" borderId="34" xfId="0" applyNumberFormat="1" applyBorder="1" applyAlignment="1">
      <alignment/>
    </xf>
    <xf numFmtId="0" fontId="0" fillId="0" borderId="16" xfId="0" applyBorder="1" applyAlignment="1">
      <alignment horizontal="center"/>
    </xf>
    <xf numFmtId="0" fontId="0" fillId="0" borderId="19" xfId="0" applyBorder="1" applyAlignment="1">
      <alignment horizontal="center"/>
    </xf>
    <xf numFmtId="2" fontId="50" fillId="0" borderId="19" xfId="60" applyNumberFormat="1" applyFont="1" applyFill="1" applyBorder="1">
      <alignment/>
      <protection/>
    </xf>
    <xf numFmtId="0" fontId="0" fillId="0" borderId="16" xfId="0" applyBorder="1" applyAlignment="1">
      <alignment/>
    </xf>
    <xf numFmtId="0" fontId="0" fillId="0" borderId="19" xfId="0" applyBorder="1" applyAlignment="1">
      <alignment/>
    </xf>
    <xf numFmtId="0" fontId="51" fillId="0" borderId="44" xfId="0" applyFont="1" applyBorder="1" applyAlignment="1">
      <alignment/>
    </xf>
    <xf numFmtId="0" fontId="51" fillId="0" borderId="0" xfId="0" applyFont="1" applyBorder="1" applyAlignment="1">
      <alignment horizontal="right" wrapText="1"/>
    </xf>
    <xf numFmtId="0" fontId="51" fillId="0" borderId="0" xfId="0" applyFont="1" applyFill="1" applyBorder="1" applyAlignment="1">
      <alignment/>
    </xf>
    <xf numFmtId="0" fontId="51" fillId="0" borderId="16" xfId="0" applyFont="1" applyBorder="1" applyAlignment="1">
      <alignment horizontal="center"/>
    </xf>
    <xf numFmtId="0" fontId="51" fillId="0" borderId="19" xfId="0" applyFont="1" applyBorder="1" applyAlignment="1">
      <alignment horizontal="center"/>
    </xf>
    <xf numFmtId="2" fontId="50" fillId="0" borderId="13" xfId="60" applyNumberFormat="1" applyFont="1" applyFill="1" applyBorder="1" applyAlignment="1">
      <alignment horizontal="center" vertical="top" wrapText="1"/>
      <protection/>
    </xf>
    <xf numFmtId="0" fontId="53" fillId="0" borderId="13" xfId="59" applyFont="1" applyBorder="1" applyAlignment="1">
      <alignment horizontal="center"/>
      <protection/>
    </xf>
    <xf numFmtId="0" fontId="53" fillId="0" borderId="13" xfId="59" applyFont="1" applyBorder="1" applyAlignment="1">
      <alignment horizontal="left"/>
      <protection/>
    </xf>
    <xf numFmtId="0" fontId="53" fillId="0" borderId="13" xfId="59" applyFont="1" applyBorder="1">
      <alignment/>
      <protection/>
    </xf>
    <xf numFmtId="2" fontId="0" fillId="0" borderId="13" xfId="0" applyNumberFormat="1" applyBorder="1" applyAlignment="1">
      <alignment/>
    </xf>
    <xf numFmtId="2" fontId="0" fillId="0" borderId="0" xfId="0" applyNumberFormat="1" applyAlignment="1">
      <alignment/>
    </xf>
    <xf numFmtId="190" fontId="0" fillId="0" borderId="0" xfId="0" applyNumberFormat="1" applyAlignment="1">
      <alignment/>
    </xf>
    <xf numFmtId="0" fontId="54" fillId="0" borderId="0" xfId="0" applyFont="1" applyAlignment="1">
      <alignment horizontal="left" indent="6"/>
    </xf>
    <xf numFmtId="0" fontId="87" fillId="0" borderId="45" xfId="0" applyFont="1" applyBorder="1" applyAlignment="1">
      <alignment horizontal="center" vertical="top" wrapText="1"/>
    </xf>
    <xf numFmtId="0" fontId="87" fillId="0" borderId="46" xfId="0" applyFont="1" applyBorder="1" applyAlignment="1">
      <alignment horizontal="center" vertical="top" wrapText="1"/>
    </xf>
    <xf numFmtId="0" fontId="87" fillId="0" borderId="47" xfId="0" applyFont="1" applyBorder="1" applyAlignment="1">
      <alignment horizontal="center" vertical="top" wrapText="1"/>
    </xf>
    <xf numFmtId="0" fontId="88" fillId="0" borderId="48" xfId="0" applyFont="1" applyBorder="1" applyAlignment="1">
      <alignment horizontal="center" vertical="top" wrapText="1"/>
    </xf>
    <xf numFmtId="0" fontId="88" fillId="0" borderId="49" xfId="0" applyFont="1" applyBorder="1" applyAlignment="1">
      <alignment horizontal="center" vertical="top" wrapText="1"/>
    </xf>
    <xf numFmtId="0" fontId="54" fillId="0" borderId="0" xfId="0" applyFont="1" applyAlignment="1">
      <alignment/>
    </xf>
    <xf numFmtId="0" fontId="87" fillId="0" borderId="50" xfId="0" applyFont="1" applyBorder="1" applyAlignment="1">
      <alignment horizontal="center" vertical="top" wrapText="1"/>
    </xf>
    <xf numFmtId="0" fontId="54" fillId="0" borderId="51" xfId="0" applyFont="1" applyBorder="1" applyAlignment="1">
      <alignment horizontal="center" vertical="top" wrapText="1"/>
    </xf>
    <xf numFmtId="0" fontId="54" fillId="0" borderId="52" xfId="0" applyFont="1" applyBorder="1" applyAlignment="1">
      <alignment horizontal="center" vertical="top" wrapText="1"/>
    </xf>
    <xf numFmtId="0" fontId="54" fillId="0" borderId="53" xfId="0" applyFont="1" applyBorder="1" applyAlignment="1">
      <alignment horizontal="center" vertical="top" wrapText="1"/>
    </xf>
    <xf numFmtId="0" fontId="56" fillId="0" borderId="54" xfId="0" applyFont="1" applyBorder="1" applyAlignment="1">
      <alignment vertical="top" wrapText="1"/>
    </xf>
    <xf numFmtId="0" fontId="56" fillId="0" borderId="51" xfId="0" applyFont="1" applyBorder="1" applyAlignment="1">
      <alignment horizontal="center" vertical="top" wrapText="1"/>
    </xf>
    <xf numFmtId="0" fontId="56" fillId="0" borderId="52" xfId="0" applyFont="1" applyBorder="1" applyAlignment="1">
      <alignment horizontal="center" vertical="top" wrapText="1"/>
    </xf>
    <xf numFmtId="0" fontId="56" fillId="0" borderId="53" xfId="0" applyFont="1" applyBorder="1" applyAlignment="1">
      <alignment horizontal="center" vertical="top" wrapText="1"/>
    </xf>
    <xf numFmtId="0" fontId="56" fillId="0" borderId="55" xfId="0" applyFont="1" applyBorder="1" applyAlignment="1">
      <alignment vertical="top" wrapText="1"/>
    </xf>
    <xf numFmtId="0" fontId="56" fillId="0" borderId="56" xfId="0" applyFont="1" applyBorder="1" applyAlignment="1">
      <alignment vertical="top" wrapText="1"/>
    </xf>
    <xf numFmtId="0" fontId="56" fillId="0" borderId="55" xfId="0" applyFont="1" applyBorder="1" applyAlignment="1">
      <alignment horizontal="center" vertical="top" wrapText="1"/>
    </xf>
    <xf numFmtId="0" fontId="57" fillId="0" borderId="0" xfId="0" applyFont="1" applyAlignment="1">
      <alignment/>
    </xf>
    <xf numFmtId="191" fontId="0" fillId="0" borderId="0" xfId="0" applyNumberFormat="1" applyAlignment="1">
      <alignment/>
    </xf>
    <xf numFmtId="0" fontId="54" fillId="0" borderId="0" xfId="0" applyFont="1" applyAlignment="1">
      <alignment horizontal="center"/>
    </xf>
    <xf numFmtId="0" fontId="57" fillId="0" borderId="0" xfId="0" applyFont="1" applyAlignment="1">
      <alignment horizontal="center"/>
    </xf>
    <xf numFmtId="0" fontId="58" fillId="34" borderId="57" xfId="0" applyFont="1" applyFill="1" applyBorder="1" applyAlignment="1">
      <alignment horizontal="center" vertical="center"/>
    </xf>
    <xf numFmtId="0" fontId="59" fillId="34" borderId="57" xfId="0" applyFont="1" applyFill="1" applyBorder="1" applyAlignment="1">
      <alignment horizontal="center" vertical="center" wrapText="1"/>
    </xf>
    <xf numFmtId="191" fontId="59" fillId="34" borderId="57" xfId="0" applyNumberFormat="1" applyFont="1" applyFill="1" applyBorder="1" applyAlignment="1">
      <alignment horizontal="center" vertical="center" wrapText="1"/>
    </xf>
    <xf numFmtId="0" fontId="10" fillId="0" borderId="12" xfId="0" applyFont="1" applyFill="1" applyBorder="1" applyAlignment="1">
      <alignment horizontal="left"/>
    </xf>
    <xf numFmtId="192" fontId="10" fillId="0" borderId="12" xfId="0" applyNumberFormat="1" applyFont="1" applyFill="1" applyBorder="1" applyAlignment="1">
      <alignment horizontal="right"/>
    </xf>
    <xf numFmtId="192" fontId="10" fillId="0" borderId="12" xfId="0" applyNumberFormat="1" applyFont="1" applyFill="1" applyBorder="1" applyAlignment="1">
      <alignment horizontal="right" wrapText="1"/>
    </xf>
    <xf numFmtId="0" fontId="10" fillId="0" borderId="12" xfId="0" applyNumberFormat="1" applyFont="1" applyFill="1" applyBorder="1" applyAlignment="1">
      <alignment horizontal="left" wrapText="1"/>
    </xf>
    <xf numFmtId="0" fontId="10" fillId="0" borderId="12" xfId="0" applyNumberFormat="1" applyFont="1" applyFill="1" applyBorder="1" applyAlignment="1">
      <alignment horizontal="right"/>
    </xf>
    <xf numFmtId="0" fontId="10" fillId="0" borderId="12" xfId="0" applyNumberFormat="1" applyFont="1" applyFill="1" applyBorder="1" applyAlignment="1">
      <alignment horizontal="left"/>
    </xf>
    <xf numFmtId="0" fontId="10" fillId="0" borderId="12" xfId="0" applyNumberFormat="1" applyFont="1" applyFill="1" applyBorder="1" applyAlignment="1">
      <alignment horizontal="center" wrapText="1"/>
    </xf>
    <xf numFmtId="0" fontId="10" fillId="0" borderId="12" xfId="0" applyNumberFormat="1" applyFont="1" applyFill="1" applyBorder="1" applyAlignment="1">
      <alignment horizontal="center"/>
    </xf>
    <xf numFmtId="193" fontId="10" fillId="0" borderId="12" xfId="0" applyNumberFormat="1" applyFont="1" applyFill="1" applyBorder="1" applyAlignment="1">
      <alignment horizontal="right" wrapText="1"/>
    </xf>
    <xf numFmtId="193" fontId="10" fillId="0" borderId="12" xfId="0" applyNumberFormat="1" applyFont="1" applyFill="1" applyBorder="1" applyAlignment="1">
      <alignment horizontal="right"/>
    </xf>
    <xf numFmtId="4" fontId="10" fillId="0" borderId="12" xfId="0" applyNumberFormat="1" applyFont="1" applyFill="1" applyBorder="1" applyAlignment="1">
      <alignment horizontal="right" wrapText="1"/>
    </xf>
    <xf numFmtId="2" fontId="10" fillId="0" borderId="12" xfId="0" applyNumberFormat="1" applyFont="1" applyFill="1" applyBorder="1" applyAlignment="1">
      <alignment horizontal="right"/>
    </xf>
    <xf numFmtId="2" fontId="10" fillId="0" borderId="12" xfId="0" applyNumberFormat="1" applyFont="1" applyFill="1" applyBorder="1" applyAlignment="1">
      <alignment horizontal="right" wrapText="1"/>
    </xf>
    <xf numFmtId="0" fontId="10" fillId="0" borderId="0" xfId="0" applyFont="1" applyAlignment="1">
      <alignment/>
    </xf>
    <xf numFmtId="191" fontId="10" fillId="0" borderId="0" xfId="0" applyNumberFormat="1" applyFont="1" applyAlignment="1">
      <alignment/>
    </xf>
    <xf numFmtId="183" fontId="10" fillId="0" borderId="0" xfId="0" applyNumberFormat="1" applyFont="1" applyAlignment="1">
      <alignment/>
    </xf>
    <xf numFmtId="0" fontId="10" fillId="0" borderId="0" xfId="0" applyFont="1" applyFill="1" applyAlignment="1">
      <alignment/>
    </xf>
    <xf numFmtId="0" fontId="89"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79" fillId="0" borderId="58"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47" xfId="0" applyFont="1" applyBorder="1" applyAlignment="1">
      <alignment vertical="center" wrapText="1"/>
    </xf>
    <xf numFmtId="0" fontId="90" fillId="0" borderId="48" xfId="0" applyFont="1" applyBorder="1" applyAlignment="1">
      <alignment vertical="center" wrapText="1"/>
    </xf>
    <xf numFmtId="0" fontId="90" fillId="0" borderId="49" xfId="0" applyFont="1" applyBorder="1" applyAlignment="1">
      <alignment vertical="center" wrapText="1"/>
    </xf>
    <xf numFmtId="0" fontId="90" fillId="0" borderId="49" xfId="0" applyFont="1" applyBorder="1" applyAlignment="1">
      <alignment horizontal="right" vertical="center" wrapText="1"/>
    </xf>
    <xf numFmtId="10" fontId="90" fillId="0" borderId="49" xfId="0" applyNumberFormat="1" applyFont="1" applyBorder="1" applyAlignment="1">
      <alignment horizontal="right" vertical="center" wrapText="1"/>
    </xf>
    <xf numFmtId="3" fontId="90" fillId="0" borderId="49" xfId="0" applyNumberFormat="1" applyFont="1" applyBorder="1" applyAlignment="1">
      <alignment horizontal="right" vertical="center" wrapText="1"/>
    </xf>
    <xf numFmtId="0" fontId="79" fillId="0" borderId="49" xfId="0" applyFont="1" applyBorder="1" applyAlignment="1">
      <alignment horizontal="right" vertical="center" wrapText="1"/>
    </xf>
    <xf numFmtId="0" fontId="90" fillId="0" borderId="36" xfId="0" applyFont="1" applyBorder="1" applyAlignment="1">
      <alignment horizontal="center" vertical="center" wrapText="1"/>
    </xf>
    <xf numFmtId="0" fontId="90" fillId="0" borderId="37" xfId="0" applyFont="1" applyBorder="1" applyAlignment="1">
      <alignment horizontal="center" vertical="center" wrapText="1"/>
    </xf>
    <xf numFmtId="0" fontId="90" fillId="0" borderId="48" xfId="0" applyFont="1" applyBorder="1" applyAlignment="1">
      <alignment horizontal="center" vertical="center" wrapText="1"/>
    </xf>
    <xf numFmtId="0" fontId="79" fillId="0" borderId="45" xfId="0" applyFont="1" applyBorder="1" applyAlignment="1">
      <alignment horizontal="right" vertical="center" wrapText="1"/>
    </xf>
    <xf numFmtId="0" fontId="79" fillId="0" borderId="46" xfId="0" applyFont="1" applyBorder="1" applyAlignment="1">
      <alignment horizontal="right" vertical="center" wrapText="1"/>
    </xf>
    <xf numFmtId="0" fontId="79" fillId="0" borderId="47" xfId="0" applyFont="1" applyBorder="1" applyAlignment="1">
      <alignment horizontal="right" vertical="center" wrapText="1"/>
    </xf>
    <xf numFmtId="0" fontId="90" fillId="0" borderId="48" xfId="0" applyFont="1" applyBorder="1" applyAlignment="1">
      <alignment vertical="top" wrapText="1"/>
    </xf>
    <xf numFmtId="0" fontId="90" fillId="0" borderId="36" xfId="0" applyFont="1" applyBorder="1" applyAlignment="1">
      <alignment horizontal="center" vertical="top" wrapText="1"/>
    </xf>
    <xf numFmtId="0" fontId="90" fillId="0" borderId="49" xfId="0" applyFont="1" applyBorder="1" applyAlignment="1">
      <alignment vertical="top" wrapText="1"/>
    </xf>
    <xf numFmtId="0" fontId="90" fillId="0" borderId="49" xfId="0" applyFont="1" applyBorder="1" applyAlignment="1">
      <alignment horizontal="right" vertical="top" wrapText="1"/>
    </xf>
    <xf numFmtId="10" fontId="90" fillId="0" borderId="49" xfId="0" applyNumberFormat="1" applyFont="1" applyBorder="1" applyAlignment="1">
      <alignment horizontal="right" vertical="top" wrapText="1"/>
    </xf>
    <xf numFmtId="0" fontId="90" fillId="0" borderId="37" xfId="0" applyFont="1" applyBorder="1" applyAlignment="1">
      <alignment horizontal="center" vertical="top" wrapText="1"/>
    </xf>
    <xf numFmtId="3" fontId="90" fillId="0" borderId="49" xfId="0" applyNumberFormat="1" applyFont="1" applyBorder="1" applyAlignment="1">
      <alignment horizontal="right" vertical="top" wrapText="1"/>
    </xf>
    <xf numFmtId="0" fontId="90" fillId="0" borderId="48" xfId="0" applyFont="1" applyBorder="1" applyAlignment="1">
      <alignment horizontal="center" vertical="top" wrapText="1"/>
    </xf>
    <xf numFmtId="0" fontId="79" fillId="0" borderId="45" xfId="0" applyFont="1" applyBorder="1" applyAlignment="1">
      <alignment horizontal="right" vertical="top" wrapText="1"/>
    </xf>
    <xf numFmtId="0" fontId="79" fillId="0" borderId="46" xfId="0" applyFont="1" applyBorder="1" applyAlignment="1">
      <alignment horizontal="right" vertical="top" wrapText="1"/>
    </xf>
    <xf numFmtId="0" fontId="79" fillId="0" borderId="47" xfId="0" applyFont="1" applyBorder="1" applyAlignment="1">
      <alignment horizontal="right" vertical="top" wrapText="1"/>
    </xf>
    <xf numFmtId="0" fontId="79" fillId="0" borderId="49" xfId="0" applyFont="1" applyBorder="1" applyAlignment="1">
      <alignment horizontal="righ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Percent 2 2" xfId="65"/>
    <cellStyle name="Title" xfId="66"/>
    <cellStyle name="Total" xfId="67"/>
    <cellStyle name="Warning Text" xfId="68"/>
  </cellStyles>
  <dxfs count="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495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6482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utual%20Fund\ILFS%20IDF\Live%20Data\June%202020\Monthly%20Reports\Client%20Report\ILFS_MONTHLY_PORTFOLIO_June%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YOTI~1.PAN\AppData\Local\Temp\notesC7A056\ILFS_MONTHLY_PORTFOLIO_31.08.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ACTION_EXTRACT_Trade_Dump_Aug%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ing"/>
      <sheetName val="IL01"/>
      <sheetName val="IL02"/>
      <sheetName val="IL03"/>
      <sheetName val="IL04"/>
      <sheetName val="IL05"/>
      <sheetName val="IL06"/>
      <sheetName val="IL07"/>
      <sheetName val="XDO_METADATA"/>
    </sheetNames>
    <sheetDataSet>
      <sheetData sheetId="1">
        <row r="29">
          <cell r="F29">
            <v>30472.173905</v>
          </cell>
        </row>
        <row r="34">
          <cell r="F34">
            <v>326.4523371999967</v>
          </cell>
          <cell r="G34">
            <v>0.8415880613061428</v>
          </cell>
        </row>
        <row r="36">
          <cell r="F36">
            <v>38790.039</v>
          </cell>
        </row>
      </sheetData>
      <sheetData sheetId="2">
        <row r="29">
          <cell r="F29">
            <v>39382.4760979</v>
          </cell>
        </row>
        <row r="32">
          <cell r="F32">
            <v>6233.0537287</v>
          </cell>
        </row>
        <row r="34">
          <cell r="F34">
            <v>198.12417340000684</v>
          </cell>
          <cell r="G34">
            <v>0.43245660649553697</v>
          </cell>
        </row>
        <row r="36">
          <cell r="F36">
            <v>45813.654</v>
          </cell>
        </row>
      </sheetData>
      <sheetData sheetId="3">
        <row r="28">
          <cell r="F28">
            <v>12282.8288193</v>
          </cell>
        </row>
        <row r="33">
          <cell r="F33">
            <v>271.50179409999873</v>
          </cell>
          <cell r="G33">
            <v>1.8278060178112545</v>
          </cell>
        </row>
        <row r="35">
          <cell r="F35">
            <v>14853.972</v>
          </cell>
        </row>
      </sheetData>
      <sheetData sheetId="4">
        <row r="30">
          <cell r="F30">
            <v>18574.005916</v>
          </cell>
        </row>
        <row r="33">
          <cell r="F33">
            <v>4860.389</v>
          </cell>
        </row>
        <row r="35">
          <cell r="F35">
            <v>321.4680840000028</v>
          </cell>
          <cell r="G35">
            <v>1.3532157682505697</v>
          </cell>
        </row>
        <row r="37">
          <cell r="F37">
            <v>23755.863</v>
          </cell>
        </row>
      </sheetData>
      <sheetData sheetId="5">
        <row r="24">
          <cell r="F24">
            <v>18220.436165400002</v>
          </cell>
        </row>
        <row r="27">
          <cell r="F27">
            <v>1433.036</v>
          </cell>
        </row>
        <row r="29">
          <cell r="F29">
            <v>137.77383459999692</v>
          </cell>
        </row>
        <row r="31">
          <cell r="F31">
            <v>19791.246</v>
          </cell>
        </row>
      </sheetData>
      <sheetData sheetId="6">
        <row r="28">
          <cell r="F28">
            <v>11691.5270473</v>
          </cell>
        </row>
        <row r="31">
          <cell r="F31">
            <v>4243.592</v>
          </cell>
        </row>
        <row r="33">
          <cell r="F33">
            <v>694.9139526999998</v>
          </cell>
        </row>
        <row r="35">
          <cell r="F35">
            <v>16630.033</v>
          </cell>
        </row>
      </sheetData>
      <sheetData sheetId="7">
        <row r="24">
          <cell r="F24">
            <v>15724.4234665</v>
          </cell>
        </row>
        <row r="27">
          <cell r="F27">
            <v>2428.36</v>
          </cell>
        </row>
        <row r="29">
          <cell r="F29">
            <v>194.72353350000049</v>
          </cell>
        </row>
        <row r="31">
          <cell r="F31">
            <v>18347.507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L01"/>
      <sheetName val="IL02"/>
      <sheetName val="IL03"/>
      <sheetName val="IL04"/>
      <sheetName val="IL05"/>
      <sheetName val="IL06"/>
      <sheetName val="IL07"/>
      <sheetName val="XDO_METADATA"/>
      <sheetName val="rating"/>
    </sheetNames>
    <sheetDataSet>
      <sheetData sheetId="1">
        <row r="7">
          <cell r="D7" t="str">
            <v>INE656Y08016</v>
          </cell>
          <cell r="E7">
            <v>619</v>
          </cell>
          <cell r="F7">
            <v>7854.935096599999</v>
          </cell>
        </row>
        <row r="8">
          <cell r="D8" t="str">
            <v>INE030N07035</v>
          </cell>
          <cell r="E8">
            <v>458496</v>
          </cell>
          <cell r="F8">
            <v>4573.5021338</v>
          </cell>
        </row>
        <row r="9">
          <cell r="D9" t="str">
            <v>INE810V08015</v>
          </cell>
          <cell r="E9">
            <v>299</v>
          </cell>
          <cell r="F9">
            <v>3785.5147012</v>
          </cell>
        </row>
        <row r="10">
          <cell r="D10" t="str">
            <v>INE00UD07042</v>
          </cell>
          <cell r="E10">
            <v>200</v>
          </cell>
          <cell r="F10">
            <v>2048.7039115000002</v>
          </cell>
        </row>
        <row r="13">
          <cell r="D13" t="str">
            <v>INE117N07014</v>
          </cell>
          <cell r="E13">
            <v>650</v>
          </cell>
          <cell r="F13">
            <v>6299.9999998</v>
          </cell>
        </row>
        <row r="14">
          <cell r="D14" t="str">
            <v>INE434K07019</v>
          </cell>
          <cell r="E14">
            <v>552</v>
          </cell>
          <cell r="F14">
            <v>2737.1304991999996</v>
          </cell>
        </row>
        <row r="15">
          <cell r="D15" t="str">
            <v>INE453I07161</v>
          </cell>
          <cell r="E15">
            <v>261</v>
          </cell>
          <cell r="F15">
            <v>2610</v>
          </cell>
        </row>
        <row r="16">
          <cell r="D16" t="str">
            <v>INE210A07014</v>
          </cell>
          <cell r="E16">
            <v>380</v>
          </cell>
          <cell r="F16">
            <v>2261.4125043</v>
          </cell>
        </row>
        <row r="17">
          <cell r="D17" t="str">
            <v>INE437M07059</v>
          </cell>
          <cell r="E17">
            <v>120</v>
          </cell>
          <cell r="F17">
            <v>1200</v>
          </cell>
        </row>
        <row r="18">
          <cell r="D18" t="str">
            <v>INE01F007012</v>
          </cell>
          <cell r="E18">
            <v>286</v>
          </cell>
          <cell r="F18">
            <v>1072.5</v>
          </cell>
        </row>
        <row r="19">
          <cell r="D19" t="str">
            <v>INE683V07026</v>
          </cell>
          <cell r="E19">
            <v>61000</v>
          </cell>
          <cell r="F19">
            <v>610</v>
          </cell>
        </row>
        <row r="20">
          <cell r="D20" t="str">
            <v>INE453I07153</v>
          </cell>
          <cell r="E20">
            <v>47</v>
          </cell>
          <cell r="F20">
            <v>470</v>
          </cell>
        </row>
        <row r="21">
          <cell r="D21" t="str">
            <v>INE647U07015</v>
          </cell>
          <cell r="E21">
            <v>173</v>
          </cell>
          <cell r="F21">
            <v>432.5</v>
          </cell>
        </row>
        <row r="22">
          <cell r="D22" t="str">
            <v>INE434K07027</v>
          </cell>
          <cell r="E22">
            <v>85</v>
          </cell>
          <cell r="F22">
            <v>409.7757924</v>
          </cell>
        </row>
        <row r="23">
          <cell r="D23" t="str">
            <v>INE453I07146</v>
          </cell>
          <cell r="E23">
            <v>40</v>
          </cell>
          <cell r="F23">
            <v>400</v>
          </cell>
        </row>
        <row r="24">
          <cell r="D24" t="str">
            <v>INE508G07018</v>
          </cell>
          <cell r="E24">
            <v>8166</v>
          </cell>
          <cell r="F24">
            <v>81.66</v>
          </cell>
        </row>
        <row r="27">
          <cell r="D27" t="str">
            <v>INE912E14LE2</v>
          </cell>
          <cell r="E27">
            <v>213</v>
          </cell>
          <cell r="F27">
            <v>1035.8434539</v>
          </cell>
        </row>
        <row r="28">
          <cell r="D28" t="str">
            <v>INE691I14JS7</v>
          </cell>
          <cell r="E28">
            <v>107</v>
          </cell>
          <cell r="F28">
            <v>523.8097055</v>
          </cell>
        </row>
        <row r="29">
          <cell r="D29" t="str">
            <v>INE704I14DO0</v>
          </cell>
          <cell r="E29">
            <v>106</v>
          </cell>
          <cell r="F29">
            <v>519.3848578</v>
          </cell>
        </row>
        <row r="30">
          <cell r="D30" t="str">
            <v>INE417C14041</v>
          </cell>
          <cell r="E30">
            <v>103</v>
          </cell>
          <cell r="F30">
            <v>501.79819729999997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sheetName val="Extract Work Book"/>
      <sheetName val="XDO_METADATA"/>
    </sheetNames>
    <sheetDataSet>
      <sheetData sheetId="0">
        <row r="4">
          <cell r="D4">
            <v>44044</v>
          </cell>
        </row>
        <row r="5">
          <cell r="D5">
            <v>44074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1406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90</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8</v>
      </c>
      <c r="C7" s="10" t="s">
        <v>80</v>
      </c>
      <c r="D7" s="10" t="s">
        <v>9</v>
      </c>
      <c r="E7" s="11">
        <v>547</v>
      </c>
      <c r="F7" s="11">
        <v>6941.2754408</v>
      </c>
      <c r="G7" s="21">
        <f>F7/XDO_?ST_MARKET_VALUE_4?*100</f>
        <v>17.918792140114075</v>
      </c>
    </row>
    <row r="8" spans="1:7" ht="15">
      <c r="A8" s="8">
        <v>2</v>
      </c>
      <c r="B8" s="13" t="s">
        <v>10</v>
      </c>
      <c r="C8" s="10" t="s">
        <v>81</v>
      </c>
      <c r="D8" s="10" t="s">
        <v>11</v>
      </c>
      <c r="E8" s="11">
        <v>200</v>
      </c>
      <c r="F8" s="11">
        <v>2532.116857</v>
      </c>
      <c r="G8" s="21">
        <f>F8/XDO_?ST_MARKET_VALUE_4?*100</f>
        <v>6.536619389625124</v>
      </c>
    </row>
    <row r="9" spans="1:7" ht="15">
      <c r="A9" s="8">
        <v>3</v>
      </c>
      <c r="B9" s="13" t="s">
        <v>14</v>
      </c>
      <c r="C9" s="10" t="s">
        <v>85</v>
      </c>
      <c r="D9" s="10" t="s">
        <v>15</v>
      </c>
      <c r="E9" s="11">
        <v>100</v>
      </c>
      <c r="F9" s="11">
        <v>1024.3519558</v>
      </c>
      <c r="G9" s="21">
        <f>F9/XDO_?ST_MARKET_VALUE_4?*100</f>
        <v>2.64434828020368</v>
      </c>
    </row>
    <row r="10" spans="1:7" ht="15">
      <c r="A10" s="8">
        <v>4</v>
      </c>
      <c r="B10" s="13" t="s">
        <v>18</v>
      </c>
      <c r="C10" s="10" t="s">
        <v>78</v>
      </c>
      <c r="D10" s="10" t="s">
        <v>19</v>
      </c>
      <c r="E10" s="11">
        <v>117143</v>
      </c>
      <c r="F10" s="11">
        <v>460.8651819</v>
      </c>
      <c r="G10" s="21">
        <f>F10/XDO_?ST_MARKET_VALUE_4?*100</f>
        <v>1.1897161363949837</v>
      </c>
    </row>
    <row r="11" spans="1:7" ht="15">
      <c r="A11" s="8"/>
      <c r="B11" s="13"/>
      <c r="C11" s="10"/>
      <c r="D11" s="10"/>
      <c r="E11" s="11"/>
      <c r="F11" s="11"/>
      <c r="G11" s="14"/>
    </row>
    <row r="12" spans="1:7" ht="15">
      <c r="A12" s="8"/>
      <c r="B12" s="9" t="s">
        <v>20</v>
      </c>
      <c r="C12" s="13"/>
      <c r="D12" s="13"/>
      <c r="E12" s="13"/>
      <c r="F12" s="13"/>
      <c r="G12" s="13"/>
    </row>
    <row r="13" spans="1:7" ht="15">
      <c r="A13" s="8">
        <v>5</v>
      </c>
      <c r="B13" s="13" t="s">
        <v>21</v>
      </c>
      <c r="C13" s="10" t="s">
        <v>77</v>
      </c>
      <c r="D13" s="10" t="s">
        <v>22</v>
      </c>
      <c r="E13" s="11">
        <v>580</v>
      </c>
      <c r="F13" s="11">
        <v>5800</v>
      </c>
      <c r="G13" s="21">
        <f aca="true" t="shared" si="0" ref="G13:G24">F13/XDO_?ST_MARKET_VALUE_4?*100</f>
        <v>14.972607743208005</v>
      </c>
    </row>
    <row r="14" spans="1:7" ht="15">
      <c r="A14" s="8">
        <v>6</v>
      </c>
      <c r="B14" s="13" t="s">
        <v>23</v>
      </c>
      <c r="C14" s="10" t="s">
        <v>75</v>
      </c>
      <c r="D14" s="10" t="s">
        <v>24</v>
      </c>
      <c r="E14" s="11">
        <v>578</v>
      </c>
      <c r="F14" s="11">
        <v>3439.7274407</v>
      </c>
      <c r="G14" s="21">
        <f t="shared" si="0"/>
        <v>8.879601674681012</v>
      </c>
    </row>
    <row r="15" spans="1:7" ht="15">
      <c r="A15" s="8">
        <v>7</v>
      </c>
      <c r="B15" s="13" t="s">
        <v>25</v>
      </c>
      <c r="C15" s="10" t="s">
        <v>75</v>
      </c>
      <c r="D15" s="10" t="s">
        <v>26</v>
      </c>
      <c r="E15" s="11">
        <v>266000</v>
      </c>
      <c r="F15" s="11">
        <v>2660</v>
      </c>
      <c r="G15" s="21">
        <f t="shared" si="0"/>
        <v>6.866747689126431</v>
      </c>
    </row>
    <row r="16" spans="1:7" ht="15">
      <c r="A16" s="8">
        <v>8</v>
      </c>
      <c r="B16" s="13" t="s">
        <v>25</v>
      </c>
      <c r="C16" s="10" t="s">
        <v>75</v>
      </c>
      <c r="D16" s="10" t="s">
        <v>27</v>
      </c>
      <c r="E16" s="11">
        <v>245000</v>
      </c>
      <c r="F16" s="11">
        <v>2450</v>
      </c>
      <c r="G16" s="21">
        <f t="shared" si="0"/>
        <v>6.324636029458554</v>
      </c>
    </row>
    <row r="17" spans="1:7" ht="15">
      <c r="A17" s="8">
        <v>9</v>
      </c>
      <c r="B17" s="13" t="s">
        <v>28</v>
      </c>
      <c r="C17" s="10" t="s">
        <v>75</v>
      </c>
      <c r="D17" s="10" t="s">
        <v>29</v>
      </c>
      <c r="E17" s="11">
        <v>340</v>
      </c>
      <c r="F17" s="11">
        <v>1275</v>
      </c>
      <c r="G17" s="21">
        <f t="shared" si="0"/>
        <v>3.291392219412105</v>
      </c>
    </row>
    <row r="18" spans="1:7" ht="15">
      <c r="A18" s="8">
        <v>10</v>
      </c>
      <c r="B18" s="13" t="s">
        <v>30</v>
      </c>
      <c r="C18" s="10" t="s">
        <v>75</v>
      </c>
      <c r="D18" s="10" t="s">
        <v>31</v>
      </c>
      <c r="E18" s="11">
        <v>150</v>
      </c>
      <c r="F18" s="11">
        <v>742.86257</v>
      </c>
      <c r="G18" s="21">
        <f t="shared" si="0"/>
        <v>1.9176879082278275</v>
      </c>
    </row>
    <row r="19" spans="1:7" ht="15">
      <c r="A19" s="8">
        <v>11</v>
      </c>
      <c r="B19" s="13" t="s">
        <v>21</v>
      </c>
      <c r="C19" s="10" t="s">
        <v>77</v>
      </c>
      <c r="D19" s="10" t="s">
        <v>32</v>
      </c>
      <c r="E19" s="11">
        <v>35</v>
      </c>
      <c r="F19" s="11">
        <v>350</v>
      </c>
      <c r="G19" s="21">
        <f t="shared" si="0"/>
        <v>0.9035194327797934</v>
      </c>
    </row>
    <row r="20" spans="1:7" ht="26.25">
      <c r="A20" s="8">
        <v>12</v>
      </c>
      <c r="B20" s="13" t="s">
        <v>33</v>
      </c>
      <c r="C20" s="10" t="s">
        <v>79</v>
      </c>
      <c r="D20" s="10" t="s">
        <v>34</v>
      </c>
      <c r="E20" s="11">
        <v>113</v>
      </c>
      <c r="F20" s="11">
        <v>282.5</v>
      </c>
      <c r="G20" s="21">
        <f t="shared" si="0"/>
        <v>0.7292692564579761</v>
      </c>
    </row>
    <row r="21" spans="1:7" ht="15">
      <c r="A21" s="8">
        <v>13</v>
      </c>
      <c r="B21" s="13" t="s">
        <v>21</v>
      </c>
      <c r="C21" s="10" t="s">
        <v>77</v>
      </c>
      <c r="D21" s="10" t="s">
        <v>35</v>
      </c>
      <c r="E21" s="11">
        <v>25</v>
      </c>
      <c r="F21" s="11">
        <v>250</v>
      </c>
      <c r="G21" s="21">
        <f t="shared" si="0"/>
        <v>0.6453710234141382</v>
      </c>
    </row>
    <row r="22" spans="1:7" ht="15">
      <c r="A22" s="8">
        <v>14</v>
      </c>
      <c r="B22" s="13" t="s">
        <v>36</v>
      </c>
      <c r="C22" s="10" t="s">
        <v>86</v>
      </c>
      <c r="D22" s="10" t="s">
        <v>37</v>
      </c>
      <c r="E22" s="11">
        <v>22573</v>
      </c>
      <c r="F22" s="11">
        <v>225.73</v>
      </c>
      <c r="G22" s="21">
        <f t="shared" si="0"/>
        <v>0.5827184044610937</v>
      </c>
    </row>
    <row r="23" spans="1:7" ht="15">
      <c r="A23" s="8">
        <v>15</v>
      </c>
      <c r="B23" s="13" t="s">
        <v>21</v>
      </c>
      <c r="C23" s="10" t="s">
        <v>77</v>
      </c>
      <c r="D23" s="10" t="s">
        <v>38</v>
      </c>
      <c r="E23" s="11">
        <v>16</v>
      </c>
      <c r="F23" s="11">
        <v>160</v>
      </c>
      <c r="G23" s="21">
        <f t="shared" si="0"/>
        <v>0.41303745498504846</v>
      </c>
    </row>
    <row r="24" spans="1:7" ht="15">
      <c r="A24" s="8">
        <v>16</v>
      </c>
      <c r="B24" s="13" t="s">
        <v>30</v>
      </c>
      <c r="C24" s="10" t="s">
        <v>75</v>
      </c>
      <c r="D24" s="10" t="s">
        <v>39</v>
      </c>
      <c r="E24" s="11">
        <v>20</v>
      </c>
      <c r="F24" s="11">
        <v>98.8063775</v>
      </c>
      <c r="G24" s="21">
        <f t="shared" si="0"/>
        <v>0.2550670918680747</v>
      </c>
    </row>
    <row r="25" spans="1:7" ht="15">
      <c r="A25" s="8"/>
      <c r="B25" s="13"/>
      <c r="C25" s="10"/>
      <c r="D25" s="10"/>
      <c r="E25" s="11"/>
      <c r="F25" s="11"/>
      <c r="G25" s="21"/>
    </row>
    <row r="26" spans="1:7" ht="15">
      <c r="A26" s="8"/>
      <c r="B26" s="43" t="s">
        <v>88</v>
      </c>
      <c r="C26" s="10"/>
      <c r="D26" s="10"/>
      <c r="E26" s="11"/>
      <c r="F26" s="11"/>
      <c r="G26" s="21"/>
    </row>
    <row r="27" spans="1:7" ht="15">
      <c r="A27" s="8">
        <v>1</v>
      </c>
      <c r="B27" s="13" t="s">
        <v>12</v>
      </c>
      <c r="C27" s="10" t="s">
        <v>13</v>
      </c>
      <c r="D27" s="10" t="s">
        <v>69</v>
      </c>
      <c r="E27" s="11">
        <v>340</v>
      </c>
      <c r="F27" s="11">
        <v>1653.4590343</v>
      </c>
      <c r="G27" s="21">
        <f>F27/XDO_?ST_MARKET_VALUE_4?*100</f>
        <v>4.268378196558174</v>
      </c>
    </row>
    <row r="28" spans="1:7" ht="15">
      <c r="A28" s="8">
        <v>2</v>
      </c>
      <c r="B28" s="13" t="s">
        <v>16</v>
      </c>
      <c r="C28" s="10" t="s">
        <v>99</v>
      </c>
      <c r="D28" s="10" t="s">
        <v>70</v>
      </c>
      <c r="E28" s="11">
        <v>138</v>
      </c>
      <c r="F28" s="11">
        <v>675.5676575</v>
      </c>
      <c r="G28" s="21">
        <f>F28/XDO_?ST_MARKET_VALUE_4?*100</f>
        <v>1.743967162025068</v>
      </c>
    </row>
    <row r="29" spans="1:7" ht="15">
      <c r="A29" s="8">
        <v>3</v>
      </c>
      <c r="B29" s="50" t="s">
        <v>89</v>
      </c>
      <c r="C29" s="10" t="s">
        <v>13</v>
      </c>
      <c r="D29" s="10" t="s">
        <v>71</v>
      </c>
      <c r="E29" s="11">
        <v>135</v>
      </c>
      <c r="F29" s="11">
        <v>661.4807132999999</v>
      </c>
      <c r="G29" s="21">
        <f>F29/XDO_?ST_MARKET_VALUE_4?*100</f>
        <v>1.7076019396445403</v>
      </c>
    </row>
    <row r="30" spans="1:7" ht="15">
      <c r="A30" s="8">
        <v>4</v>
      </c>
      <c r="B30" s="13" t="s">
        <v>17</v>
      </c>
      <c r="C30" s="10" t="s">
        <v>13</v>
      </c>
      <c r="D30" s="10" t="s">
        <v>72</v>
      </c>
      <c r="E30" s="11">
        <v>134</v>
      </c>
      <c r="F30" s="11">
        <v>652.8248392</v>
      </c>
      <c r="G30" s="21">
        <f>F30/XDO_?ST_MARKET_VALUE_4?*100</f>
        <v>1.6852569383386968</v>
      </c>
    </row>
    <row r="31" spans="1:7" ht="15">
      <c r="A31" s="8"/>
      <c r="B31" s="13"/>
      <c r="C31" s="10"/>
      <c r="D31" s="10"/>
      <c r="E31" s="11"/>
      <c r="F31" s="11"/>
      <c r="G31" s="21"/>
    </row>
    <row r="32" spans="1:7" ht="15">
      <c r="A32" s="24"/>
      <c r="B32" s="25" t="s">
        <v>40</v>
      </c>
      <c r="C32" s="26"/>
      <c r="D32" s="26"/>
      <c r="E32" s="27">
        <v>0</v>
      </c>
      <c r="F32" s="27">
        <f>SUM(F7:F30)</f>
        <v>32336.568068</v>
      </c>
      <c r="G32" s="28">
        <f>SUM(G7:G30)</f>
        <v>83.4763361109844</v>
      </c>
    </row>
    <row r="33" spans="1:7" ht="15">
      <c r="A33" s="3"/>
      <c r="B33" s="9" t="s">
        <v>41</v>
      </c>
      <c r="C33" s="4"/>
      <c r="D33" s="4"/>
      <c r="E33" s="5"/>
      <c r="F33" s="6"/>
      <c r="G33" s="7"/>
    </row>
    <row r="34" spans="1:7" ht="15">
      <c r="A34" s="8"/>
      <c r="B34" s="13" t="s">
        <v>41</v>
      </c>
      <c r="C34" s="10"/>
      <c r="D34" s="10"/>
      <c r="E34" s="11"/>
      <c r="F34" s="11">
        <v>6272.6292914</v>
      </c>
      <c r="G34" s="21">
        <v>16.192692741153273</v>
      </c>
    </row>
    <row r="35" spans="1:7" ht="15">
      <c r="A35" s="24"/>
      <c r="B35" s="25" t="s">
        <v>40</v>
      </c>
      <c r="C35" s="26"/>
      <c r="D35" s="26"/>
      <c r="E35" s="34"/>
      <c r="F35" s="27">
        <v>6272.629</v>
      </c>
      <c r="G35" s="28">
        <v>16.19</v>
      </c>
    </row>
    <row r="36" spans="1:7" ht="15">
      <c r="A36" s="15"/>
      <c r="B36" s="18" t="s">
        <v>42</v>
      </c>
      <c r="C36" s="16"/>
      <c r="D36" s="16"/>
      <c r="E36" s="17"/>
      <c r="F36" s="19"/>
      <c r="G36" s="20"/>
    </row>
    <row r="37" spans="1:7" ht="15">
      <c r="A37" s="15"/>
      <c r="B37" s="18" t="s">
        <v>43</v>
      </c>
      <c r="C37" s="16"/>
      <c r="D37" s="16"/>
      <c r="E37" s="17"/>
      <c r="F37" s="11">
        <v>128.20993199999793</v>
      </c>
      <c r="G37" s="21">
        <v>0.33097190010678296</v>
      </c>
    </row>
    <row r="38" spans="1:7" ht="15">
      <c r="A38" s="24"/>
      <c r="B38" s="35" t="s">
        <v>40</v>
      </c>
      <c r="C38" s="26"/>
      <c r="D38" s="26"/>
      <c r="E38" s="34"/>
      <c r="F38" s="27">
        <f>XDO_?ST_LEFT_MARKET_VAL?</f>
        <v>128.20993199999793</v>
      </c>
      <c r="G38" s="28">
        <v>0.33097190010678296</v>
      </c>
    </row>
    <row r="39" spans="1:7" ht="15">
      <c r="A39" s="36"/>
      <c r="B39" s="38" t="s">
        <v>44</v>
      </c>
      <c r="C39" s="37"/>
      <c r="D39" s="37"/>
      <c r="E39" s="37"/>
      <c r="F39" s="22">
        <v>38737.407</v>
      </c>
      <c r="G39" s="23" t="s">
        <v>45</v>
      </c>
    </row>
    <row r="41" spans="1:7" ht="33" customHeight="1">
      <c r="A41" s="51" t="s">
        <v>92</v>
      </c>
      <c r="B41" s="55" t="s">
        <v>91</v>
      </c>
      <c r="C41" s="55"/>
      <c r="D41" s="55"/>
      <c r="E41" s="55"/>
      <c r="F41" s="55"/>
      <c r="G41" s="56"/>
    </row>
  </sheetData>
  <sheetProtection/>
  <mergeCells count="3">
    <mergeCell ref="A2:G2"/>
    <mergeCell ref="A3:G3"/>
    <mergeCell ref="B41:G41"/>
  </mergeCells>
  <conditionalFormatting sqref="C32:D32 C35:E38 F36">
    <cfRule type="cellIs" priority="1" dxfId="14" operator="lessThan" stopIfTrue="1">
      <formula>0</formula>
    </cfRule>
  </conditionalFormatting>
  <conditionalFormatting sqref="G36">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5:F133"/>
  <sheetViews>
    <sheetView zoomScalePageLayoutView="0" workbookViewId="0" topLeftCell="A1">
      <selection activeCell="C16" sqref="C16"/>
    </sheetView>
  </sheetViews>
  <sheetFormatPr defaultColWidth="9.140625" defaultRowHeight="15"/>
  <cols>
    <col min="1" max="1" width="7.421875" style="0" bestFit="1" customWidth="1"/>
    <col min="2" max="2" width="55.14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65" t="s">
        <v>115</v>
      </c>
      <c r="B5" s="65"/>
      <c r="C5" s="65"/>
      <c r="D5" s="65"/>
      <c r="E5" s="65"/>
      <c r="F5" s="65"/>
    </row>
    <row r="6" spans="1:6" ht="15.75" customHeight="1">
      <c r="A6" s="66"/>
      <c r="B6" s="66"/>
      <c r="C6" s="66"/>
      <c r="D6" s="66"/>
      <c r="E6" s="66"/>
      <c r="F6" s="66"/>
    </row>
    <row r="7" spans="1:6" ht="15.75" customHeight="1">
      <c r="A7" s="67" t="s">
        <v>116</v>
      </c>
      <c r="B7" s="67"/>
      <c r="C7" s="67"/>
      <c r="D7" s="67"/>
      <c r="E7" s="67"/>
      <c r="F7" s="67"/>
    </row>
    <row r="8" spans="1:6" ht="15.75" customHeight="1">
      <c r="A8" s="68"/>
      <c r="B8" s="68"/>
      <c r="C8" s="68"/>
      <c r="D8" s="68"/>
      <c r="E8" s="68"/>
      <c r="F8" s="68"/>
    </row>
    <row r="9" spans="1:6" ht="15">
      <c r="A9" s="69" t="s">
        <v>103</v>
      </c>
      <c r="B9" s="70"/>
      <c r="C9" s="70"/>
      <c r="D9" s="70"/>
      <c r="E9" s="70"/>
      <c r="F9" s="71"/>
    </row>
    <row r="10" spans="1:6" ht="27" customHeight="1">
      <c r="A10" s="72" t="s">
        <v>1</v>
      </c>
      <c r="B10" s="73" t="s">
        <v>117</v>
      </c>
      <c r="C10" s="73" t="s">
        <v>4</v>
      </c>
      <c r="D10" s="73" t="s">
        <v>5</v>
      </c>
      <c r="E10" s="74" t="s">
        <v>118</v>
      </c>
      <c r="F10" s="75" t="s">
        <v>119</v>
      </c>
    </row>
    <row r="11" spans="1:6" ht="21.75" customHeight="1">
      <c r="A11" s="76"/>
      <c r="B11" s="77"/>
      <c r="C11" s="77"/>
      <c r="D11" s="77"/>
      <c r="E11" s="74" t="s">
        <v>120</v>
      </c>
      <c r="F11" s="78"/>
    </row>
    <row r="12" spans="1:6" ht="15">
      <c r="A12" s="79"/>
      <c r="B12" s="80" t="s">
        <v>121</v>
      </c>
      <c r="C12" s="79"/>
      <c r="D12" s="81"/>
      <c r="E12" s="82"/>
      <c r="F12" s="83"/>
    </row>
    <row r="13" spans="1:6" ht="15">
      <c r="A13" s="84">
        <v>1</v>
      </c>
      <c r="B13" s="50" t="s">
        <v>12</v>
      </c>
      <c r="C13" s="50" t="s">
        <v>69</v>
      </c>
      <c r="D13" s="50">
        <v>340</v>
      </c>
      <c r="E13" s="85">
        <v>1653.4590343</v>
      </c>
      <c r="F13" s="86">
        <f>E13/$E$39</f>
        <v>0.04268378246285796</v>
      </c>
    </row>
    <row r="14" spans="1:6" ht="15">
      <c r="A14" s="84">
        <v>2</v>
      </c>
      <c r="B14" s="50" t="s">
        <v>16</v>
      </c>
      <c r="C14" s="50" t="s">
        <v>70</v>
      </c>
      <c r="D14" s="50">
        <v>138</v>
      </c>
      <c r="E14" s="85">
        <v>675.5676575</v>
      </c>
      <c r="F14" s="86">
        <f>E14/$E$39</f>
        <v>0.017439671823427004</v>
      </c>
    </row>
    <row r="15" spans="1:6" ht="15">
      <c r="A15" s="84">
        <v>3</v>
      </c>
      <c r="B15" s="50" t="s">
        <v>89</v>
      </c>
      <c r="C15" s="50" t="s">
        <v>71</v>
      </c>
      <c r="D15" s="50">
        <v>135</v>
      </c>
      <c r="E15" s="85">
        <v>661.4807132999999</v>
      </c>
      <c r="F15" s="86">
        <f>E15/$E$39</f>
        <v>0.017076019595385093</v>
      </c>
    </row>
    <row r="16" spans="1:6" ht="15">
      <c r="A16" s="84">
        <v>4</v>
      </c>
      <c r="B16" s="50" t="s">
        <v>17</v>
      </c>
      <c r="C16" s="50" t="s">
        <v>72</v>
      </c>
      <c r="D16" s="50">
        <v>134</v>
      </c>
      <c r="E16" s="85">
        <v>652.8248392</v>
      </c>
      <c r="F16" s="86">
        <f>E16/$E$39</f>
        <v>0.016852569579723413</v>
      </c>
    </row>
    <row r="17" spans="1:6" ht="15">
      <c r="A17" s="79"/>
      <c r="B17" s="79"/>
      <c r="C17" s="79"/>
      <c r="D17" s="81"/>
      <c r="E17" s="82"/>
      <c r="F17" s="83"/>
    </row>
    <row r="18" spans="1:6" ht="15">
      <c r="A18" s="79"/>
      <c r="B18" s="80" t="s">
        <v>122</v>
      </c>
      <c r="C18" s="79"/>
      <c r="D18" s="81"/>
      <c r="E18" s="82"/>
      <c r="F18" s="83"/>
    </row>
    <row r="19" spans="1:6" ht="15">
      <c r="A19" s="84">
        <v>1</v>
      </c>
      <c r="B19" s="50" t="s">
        <v>8</v>
      </c>
      <c r="C19" s="50" t="s">
        <v>9</v>
      </c>
      <c r="D19" s="50">
        <v>547</v>
      </c>
      <c r="E19" s="85">
        <v>6941.2754408</v>
      </c>
      <c r="F19" s="86">
        <f>E19/$E$39</f>
        <v>0.17918792348872267</v>
      </c>
    </row>
    <row r="20" spans="1:6" ht="15">
      <c r="A20" s="84">
        <v>2</v>
      </c>
      <c r="B20" s="50" t="s">
        <v>10</v>
      </c>
      <c r="C20" s="50" t="s">
        <v>11</v>
      </c>
      <c r="D20" s="50">
        <v>200</v>
      </c>
      <c r="E20" s="85">
        <v>2532.116857</v>
      </c>
      <c r="F20" s="86">
        <f>E20/$E$39</f>
        <v>0.06536619465778296</v>
      </c>
    </row>
    <row r="21" spans="1:6" ht="15">
      <c r="A21" s="84">
        <v>3</v>
      </c>
      <c r="B21" s="50" t="s">
        <v>14</v>
      </c>
      <c r="C21" s="50" t="s">
        <v>15</v>
      </c>
      <c r="D21" s="50">
        <v>100</v>
      </c>
      <c r="E21" s="85">
        <v>1024.3519558</v>
      </c>
      <c r="F21" s="86">
        <f>E21/$E$39</f>
        <v>0.026443483110109668</v>
      </c>
    </row>
    <row r="22" spans="1:6" ht="15">
      <c r="A22" s="84">
        <v>4</v>
      </c>
      <c r="B22" s="50" t="s">
        <v>18</v>
      </c>
      <c r="C22" s="50" t="s">
        <v>19</v>
      </c>
      <c r="D22" s="50">
        <v>117143</v>
      </c>
      <c r="E22" s="85">
        <v>460.8651819</v>
      </c>
      <c r="F22" s="86">
        <f>E22/$E$39</f>
        <v>0.011897161502554598</v>
      </c>
    </row>
    <row r="23" spans="1:6" ht="15">
      <c r="A23" s="84"/>
      <c r="B23" s="50"/>
      <c r="C23" s="50"/>
      <c r="D23" s="50"/>
      <c r="E23" s="85"/>
      <c r="F23" s="86"/>
    </row>
    <row r="24" spans="1:6" ht="15">
      <c r="A24" s="79"/>
      <c r="B24" s="80" t="s">
        <v>123</v>
      </c>
      <c r="C24" s="79"/>
      <c r="D24" s="81"/>
      <c r="E24" s="82"/>
      <c r="F24" s="83"/>
    </row>
    <row r="25" spans="1:6" ht="15">
      <c r="A25" s="84">
        <v>5</v>
      </c>
      <c r="B25" s="50" t="s">
        <v>21</v>
      </c>
      <c r="C25" s="50" t="s">
        <v>22</v>
      </c>
      <c r="D25" s="50">
        <v>580</v>
      </c>
      <c r="E25" s="85">
        <v>5800</v>
      </c>
      <c r="F25" s="86">
        <f aca="true" t="shared" si="0" ref="F25:F36">E25/$E$39</f>
        <v>0.14972607917642447</v>
      </c>
    </row>
    <row r="26" spans="1:6" ht="15">
      <c r="A26" s="84">
        <v>6</v>
      </c>
      <c r="B26" s="50" t="s">
        <v>23</v>
      </c>
      <c r="C26" s="50" t="s">
        <v>24</v>
      </c>
      <c r="D26" s="50">
        <v>578</v>
      </c>
      <c r="E26" s="85">
        <v>3439.7274407</v>
      </c>
      <c r="F26" s="86">
        <f t="shared" si="0"/>
        <v>0.08879601778130486</v>
      </c>
    </row>
    <row r="27" spans="1:6" ht="15">
      <c r="A27" s="84">
        <v>7</v>
      </c>
      <c r="B27" s="50" t="s">
        <v>25</v>
      </c>
      <c r="C27" s="50" t="s">
        <v>26</v>
      </c>
      <c r="D27" s="50">
        <v>266000</v>
      </c>
      <c r="E27" s="85">
        <v>2660</v>
      </c>
      <c r="F27" s="86">
        <f t="shared" si="0"/>
        <v>0.06866747769125675</v>
      </c>
    </row>
    <row r="28" spans="1:6" ht="15">
      <c r="A28" s="84">
        <v>8</v>
      </c>
      <c r="B28" s="50" t="s">
        <v>25</v>
      </c>
      <c r="C28" s="50" t="s">
        <v>27</v>
      </c>
      <c r="D28" s="50">
        <v>245000</v>
      </c>
      <c r="E28" s="85">
        <v>2450</v>
      </c>
      <c r="F28" s="86">
        <f t="shared" si="0"/>
        <v>0.06324636103142069</v>
      </c>
    </row>
    <row r="29" spans="1:6" ht="15">
      <c r="A29" s="84">
        <v>9</v>
      </c>
      <c r="B29" s="50" t="s">
        <v>28</v>
      </c>
      <c r="C29" s="50" t="s">
        <v>29</v>
      </c>
      <c r="D29" s="50">
        <v>340</v>
      </c>
      <c r="E29" s="85">
        <v>1275</v>
      </c>
      <c r="F29" s="86">
        <f t="shared" si="0"/>
        <v>0.03291392257757607</v>
      </c>
    </row>
    <row r="30" spans="1:6" ht="15">
      <c r="A30" s="84">
        <v>10</v>
      </c>
      <c r="B30" s="50" t="s">
        <v>30</v>
      </c>
      <c r="C30" s="50" t="s">
        <v>31</v>
      </c>
      <c r="D30" s="50">
        <v>150</v>
      </c>
      <c r="E30" s="85">
        <v>742.86257</v>
      </c>
      <c r="F30" s="86">
        <f t="shared" si="0"/>
        <v>0.01917687930569348</v>
      </c>
    </row>
    <row r="31" spans="1:6" ht="15">
      <c r="A31" s="84">
        <f aca="true" t="shared" si="1" ref="A31:A36">A30+1</f>
        <v>11</v>
      </c>
      <c r="B31" s="50" t="s">
        <v>21</v>
      </c>
      <c r="C31" s="50" t="s">
        <v>32</v>
      </c>
      <c r="D31" s="50">
        <v>35</v>
      </c>
      <c r="E31" s="85">
        <v>350</v>
      </c>
      <c r="F31" s="86">
        <f t="shared" si="0"/>
        <v>0.009035194433060098</v>
      </c>
    </row>
    <row r="32" spans="1:6" ht="15">
      <c r="A32" s="84">
        <f t="shared" si="1"/>
        <v>12</v>
      </c>
      <c r="B32" s="50" t="s">
        <v>33</v>
      </c>
      <c r="C32" s="50" t="s">
        <v>34</v>
      </c>
      <c r="D32" s="50">
        <v>113</v>
      </c>
      <c r="E32" s="85">
        <v>282.5</v>
      </c>
      <c r="F32" s="86">
        <f t="shared" si="0"/>
        <v>0.007292692649541365</v>
      </c>
    </row>
    <row r="33" spans="1:6" ht="15">
      <c r="A33" s="84">
        <f t="shared" si="1"/>
        <v>13</v>
      </c>
      <c r="B33" s="50" t="s">
        <v>21</v>
      </c>
      <c r="C33" s="50" t="s">
        <v>35</v>
      </c>
      <c r="D33" s="50">
        <v>25</v>
      </c>
      <c r="E33" s="85">
        <v>250</v>
      </c>
      <c r="F33" s="86">
        <f t="shared" si="0"/>
        <v>0.006453710309328641</v>
      </c>
    </row>
    <row r="34" spans="1:6" ht="15">
      <c r="A34" s="84">
        <f t="shared" si="1"/>
        <v>14</v>
      </c>
      <c r="B34" s="50" t="s">
        <v>36</v>
      </c>
      <c r="C34" s="50" t="s">
        <v>37</v>
      </c>
      <c r="D34" s="50">
        <v>22573</v>
      </c>
      <c r="E34" s="85">
        <v>225.73</v>
      </c>
      <c r="F34" s="86">
        <f t="shared" si="0"/>
        <v>0.005827184112499017</v>
      </c>
    </row>
    <row r="35" spans="1:6" ht="15">
      <c r="A35" s="84">
        <f t="shared" si="1"/>
        <v>15</v>
      </c>
      <c r="B35" s="50" t="s">
        <v>21</v>
      </c>
      <c r="C35" s="50" t="s">
        <v>38</v>
      </c>
      <c r="D35" s="50">
        <v>16</v>
      </c>
      <c r="E35" s="85">
        <v>160</v>
      </c>
      <c r="F35" s="86">
        <f t="shared" si="0"/>
        <v>0.00413037459797033</v>
      </c>
    </row>
    <row r="36" spans="1:6" ht="15">
      <c r="A36" s="84">
        <f t="shared" si="1"/>
        <v>16</v>
      </c>
      <c r="B36" s="50" t="s">
        <v>30</v>
      </c>
      <c r="C36" s="50" t="s">
        <v>39</v>
      </c>
      <c r="D36" s="50">
        <v>20</v>
      </c>
      <c r="E36" s="85">
        <v>98.8063775</v>
      </c>
      <c r="F36" s="86">
        <f t="shared" si="0"/>
        <v>0.00255067094839667</v>
      </c>
    </row>
    <row r="37" spans="1:6" ht="15">
      <c r="A37" s="87"/>
      <c r="B37" s="88" t="s">
        <v>40</v>
      </c>
      <c r="C37" s="88"/>
      <c r="D37" s="88"/>
      <c r="E37" s="89">
        <f>SUM(E13:E36)</f>
        <v>32336.568068000004</v>
      </c>
      <c r="F37" s="90">
        <f>SUM(F13:F36)</f>
        <v>0.8347633708350358</v>
      </c>
    </row>
    <row r="38" spans="1:6" ht="15">
      <c r="A38" s="79"/>
      <c r="B38" s="79" t="s">
        <v>124</v>
      </c>
      <c r="C38" s="91"/>
      <c r="D38" s="81"/>
      <c r="E38" s="82">
        <f>E39-E37</f>
        <v>6400.838480699993</v>
      </c>
      <c r="F38" s="83">
        <f>E38/E39</f>
        <v>0.1652366291649641</v>
      </c>
    </row>
    <row r="39" spans="1:6" ht="15">
      <c r="A39" s="87"/>
      <c r="B39" s="88" t="s">
        <v>40</v>
      </c>
      <c r="C39" s="88"/>
      <c r="D39" s="88"/>
      <c r="E39" s="89">
        <v>38737.4065487</v>
      </c>
      <c r="F39" s="92">
        <v>1</v>
      </c>
    </row>
    <row r="40" spans="1:6" ht="15">
      <c r="A40" s="79"/>
      <c r="B40" s="93"/>
      <c r="C40" s="79"/>
      <c r="D40" s="81"/>
      <c r="E40" s="79"/>
      <c r="F40" s="94"/>
    </row>
    <row r="42" spans="1:6" ht="15">
      <c r="A42" s="69" t="s">
        <v>104</v>
      </c>
      <c r="B42" s="70"/>
      <c r="C42" s="70"/>
      <c r="D42" s="70"/>
      <c r="E42" s="70"/>
      <c r="F42" s="71"/>
    </row>
    <row r="43" spans="1:6" ht="27" customHeight="1">
      <c r="A43" s="72" t="s">
        <v>1</v>
      </c>
      <c r="B43" s="73" t="s">
        <v>117</v>
      </c>
      <c r="C43" s="73" t="s">
        <v>4</v>
      </c>
      <c r="D43" s="73" t="s">
        <v>5</v>
      </c>
      <c r="E43" s="74" t="s">
        <v>118</v>
      </c>
      <c r="F43" s="75" t="s">
        <v>119</v>
      </c>
    </row>
    <row r="44" spans="1:6" ht="21.75" customHeight="1">
      <c r="A44" s="76"/>
      <c r="B44" s="77"/>
      <c r="C44" s="77"/>
      <c r="D44" s="77"/>
      <c r="E44" s="74" t="s">
        <v>120</v>
      </c>
      <c r="F44" s="78"/>
    </row>
    <row r="45" spans="1:6" ht="15">
      <c r="A45" s="79"/>
      <c r="B45" s="80" t="s">
        <v>121</v>
      </c>
      <c r="C45" s="79"/>
      <c r="D45" s="81"/>
      <c r="E45" s="82"/>
      <c r="F45" s="83"/>
    </row>
    <row r="46" spans="1:6" ht="15">
      <c r="A46" s="84">
        <v>1</v>
      </c>
      <c r="B46" s="50" t="s">
        <v>12</v>
      </c>
      <c r="C46" s="50" t="str">
        <f>VLOOKUP(B46,B13:C16,2,0)</f>
        <v>INE912E14LE2</v>
      </c>
      <c r="D46" s="50">
        <v>213</v>
      </c>
      <c r="E46" s="85">
        <f>VLOOKUP(C46,'[2]IL02'!$D$7:$F$30,3,0)</f>
        <v>1035.8434539</v>
      </c>
      <c r="F46" s="86">
        <f>E46/$E$72</f>
        <v>0.023044485423651468</v>
      </c>
    </row>
    <row r="47" spans="1:6" ht="15">
      <c r="A47" s="84">
        <v>2</v>
      </c>
      <c r="B47" s="50" t="s">
        <v>16</v>
      </c>
      <c r="C47" s="50" t="str">
        <f>VLOOKUP(B47,B14:C17,2,0)</f>
        <v>INE691I14JS7</v>
      </c>
      <c r="D47" s="50">
        <v>107</v>
      </c>
      <c r="E47" s="85">
        <f>VLOOKUP(C47,'[2]IL02'!$D$7:$F$30,3,0)</f>
        <v>523.8097055</v>
      </c>
      <c r="F47" s="86">
        <f>E47/$E$72</f>
        <v>0.011653233003224867</v>
      </c>
    </row>
    <row r="48" spans="1:6" ht="15">
      <c r="A48" s="84">
        <v>3</v>
      </c>
      <c r="B48" s="50" t="s">
        <v>89</v>
      </c>
      <c r="C48" s="50" t="str">
        <f>VLOOKUP(B48,B15:C18,2,0)</f>
        <v>INE704I14DO0</v>
      </c>
      <c r="D48" s="50">
        <v>106</v>
      </c>
      <c r="E48" s="85">
        <f>VLOOKUP(C48,'[2]IL02'!$D$7:$F$30,3,0)</f>
        <v>519.3848578</v>
      </c>
      <c r="F48" s="86">
        <f>E48/$E$72</f>
        <v>0.01155479309134377</v>
      </c>
    </row>
    <row r="49" spans="1:6" ht="15">
      <c r="A49" s="84">
        <v>4</v>
      </c>
      <c r="B49" s="50" t="s">
        <v>17</v>
      </c>
      <c r="C49" s="50" t="str">
        <f>VLOOKUP(B49,B16:C19,2,0)</f>
        <v>INE417C14041</v>
      </c>
      <c r="D49" s="50">
        <v>103</v>
      </c>
      <c r="E49" s="85">
        <f>VLOOKUP(C49,'[2]IL02'!$D$7:$F$30,3,0)</f>
        <v>501.79819729999997</v>
      </c>
      <c r="F49" s="86">
        <f>E49/$E$72</f>
        <v>0.01116354136308592</v>
      </c>
    </row>
    <row r="50" spans="1:6" ht="15">
      <c r="A50" s="79"/>
      <c r="B50" s="79"/>
      <c r="C50" s="79"/>
      <c r="D50" s="81"/>
      <c r="E50" s="82"/>
      <c r="F50" s="83"/>
    </row>
    <row r="51" spans="1:6" ht="15">
      <c r="A51" s="79"/>
      <c r="B51" s="80" t="s">
        <v>122</v>
      </c>
      <c r="C51" s="79"/>
      <c r="D51" s="81"/>
      <c r="E51" s="82"/>
      <c r="F51" s="83"/>
    </row>
    <row r="52" spans="1:6" ht="15">
      <c r="A52" s="84">
        <v>1</v>
      </c>
      <c r="B52" s="50" t="s">
        <v>8</v>
      </c>
      <c r="C52" s="50" t="s">
        <v>9</v>
      </c>
      <c r="D52" s="50">
        <v>619</v>
      </c>
      <c r="E52" s="85">
        <f>VLOOKUP(C52,'[2]IL02'!$D$7:$F$30,3,0)</f>
        <v>7854.935096599999</v>
      </c>
      <c r="F52" s="86">
        <f>E52/$E$72</f>
        <v>0.1747493182061485</v>
      </c>
    </row>
    <row r="53" spans="1:6" ht="15">
      <c r="A53" s="84">
        <v>2</v>
      </c>
      <c r="B53" s="50" t="s">
        <v>18</v>
      </c>
      <c r="C53" s="50" t="s">
        <v>46</v>
      </c>
      <c r="D53" s="50">
        <v>458496</v>
      </c>
      <c r="E53" s="85">
        <f>VLOOKUP(C53,'[2]IL02'!$D$7:$F$30,3,0)</f>
        <v>4573.5021338</v>
      </c>
      <c r="F53" s="86">
        <f>E53/$E$72</f>
        <v>0.10174703799167677</v>
      </c>
    </row>
    <row r="54" spans="1:6" ht="15">
      <c r="A54" s="84">
        <v>3</v>
      </c>
      <c r="B54" s="50" t="s">
        <v>10</v>
      </c>
      <c r="C54" s="50" t="s">
        <v>47</v>
      </c>
      <c r="D54" s="50">
        <v>299</v>
      </c>
      <c r="E54" s="85">
        <f>VLOOKUP(C54,'[2]IL02'!$D$7:$F$30,3,0)</f>
        <v>3785.5147012</v>
      </c>
      <c r="F54" s="86">
        <f>E54/$E$72</f>
        <v>0.08421662368418405</v>
      </c>
    </row>
    <row r="55" spans="1:6" ht="15">
      <c r="A55" s="84">
        <v>4</v>
      </c>
      <c r="B55" s="50" t="s">
        <v>14</v>
      </c>
      <c r="C55" s="50" t="s">
        <v>48</v>
      </c>
      <c r="D55" s="50">
        <v>200</v>
      </c>
      <c r="E55" s="85">
        <f>VLOOKUP(C55,'[2]IL02'!$D$7:$F$30,3,0)</f>
        <v>2048.7039115000002</v>
      </c>
      <c r="F55" s="86">
        <f>E55/$E$72</f>
        <v>0.04557766644002682</v>
      </c>
    </row>
    <row r="56" spans="1:6" ht="15">
      <c r="A56" s="84"/>
      <c r="B56" s="50"/>
      <c r="C56" s="50"/>
      <c r="D56" s="50"/>
      <c r="E56" s="85"/>
      <c r="F56" s="86"/>
    </row>
    <row r="57" spans="1:6" ht="15">
      <c r="A57" s="79"/>
      <c r="B57" s="80" t="s">
        <v>123</v>
      </c>
      <c r="C57" s="79"/>
      <c r="D57" s="81"/>
      <c r="E57" s="82"/>
      <c r="F57" s="83"/>
    </row>
    <row r="58" spans="1:6" ht="15">
      <c r="A58" s="84">
        <v>5</v>
      </c>
      <c r="B58" s="50" t="s">
        <v>49</v>
      </c>
      <c r="C58" s="50" t="s">
        <v>50</v>
      </c>
      <c r="D58" s="50">
        <v>650</v>
      </c>
      <c r="E58" s="85">
        <f>VLOOKUP(C58,'[2]IL02'!$D$7:$F$30,3,0)</f>
        <v>6299.9999998</v>
      </c>
      <c r="F58" s="86">
        <f aca="true" t="shared" si="2" ref="F58:F69">E58/$E$72</f>
        <v>0.14015656286457645</v>
      </c>
    </row>
    <row r="59" spans="1:6" ht="15">
      <c r="A59" s="84">
        <v>6</v>
      </c>
      <c r="B59" s="50" t="s">
        <v>30</v>
      </c>
      <c r="C59" s="50" t="s">
        <v>31</v>
      </c>
      <c r="D59" s="50">
        <v>552</v>
      </c>
      <c r="E59" s="85">
        <f>VLOOKUP(C59,'[2]IL02'!$D$7:$F$30,3,0)</f>
        <v>2737.1304991999996</v>
      </c>
      <c r="F59" s="86">
        <f t="shared" si="2"/>
        <v>0.060893143316167124</v>
      </c>
    </row>
    <row r="60" spans="1:6" ht="15">
      <c r="A60" s="84">
        <v>7</v>
      </c>
      <c r="B60" s="50" t="s">
        <v>21</v>
      </c>
      <c r="C60" s="50" t="s">
        <v>22</v>
      </c>
      <c r="D60" s="50">
        <v>261</v>
      </c>
      <c r="E60" s="85">
        <f>VLOOKUP(C60,'[2]IL02'!$D$7:$F$30,3,0)</f>
        <v>2610</v>
      </c>
      <c r="F60" s="86">
        <f t="shared" si="2"/>
        <v>0.058064861760025004</v>
      </c>
    </row>
    <row r="61" spans="1:6" ht="15">
      <c r="A61" s="84">
        <v>8</v>
      </c>
      <c r="B61" s="50" t="s">
        <v>23</v>
      </c>
      <c r="C61" s="50" t="s">
        <v>24</v>
      </c>
      <c r="D61" s="50">
        <v>380</v>
      </c>
      <c r="E61" s="85">
        <f>VLOOKUP(C61,'[2]IL02'!$D$7:$F$30,3,0)</f>
        <v>2261.4125043</v>
      </c>
      <c r="F61" s="86">
        <f t="shared" si="2"/>
        <v>0.05030981013201971</v>
      </c>
    </row>
    <row r="62" spans="1:6" ht="15">
      <c r="A62" s="84">
        <v>9</v>
      </c>
      <c r="B62" s="50" t="s">
        <v>51</v>
      </c>
      <c r="C62" s="50" t="s">
        <v>52</v>
      </c>
      <c r="D62" s="50">
        <v>120</v>
      </c>
      <c r="E62" s="85">
        <f>VLOOKUP(C62,'[2]IL02'!$D$7:$F$30,3,0)</f>
        <v>1200</v>
      </c>
      <c r="F62" s="86">
        <f t="shared" si="2"/>
        <v>0.026696488165528737</v>
      </c>
    </row>
    <row r="63" spans="1:6" ht="15">
      <c r="A63" s="84">
        <v>10</v>
      </c>
      <c r="B63" s="50" t="s">
        <v>28</v>
      </c>
      <c r="C63" s="50" t="s">
        <v>29</v>
      </c>
      <c r="D63" s="50">
        <v>286</v>
      </c>
      <c r="E63" s="85">
        <f>VLOOKUP(C63,'[2]IL02'!$D$7:$F$30,3,0)</f>
        <v>1072.5</v>
      </c>
      <c r="F63" s="86">
        <f t="shared" si="2"/>
        <v>0.02385998629794131</v>
      </c>
    </row>
    <row r="64" spans="1:6" ht="15">
      <c r="A64" s="84">
        <v>12</v>
      </c>
      <c r="B64" s="50" t="s">
        <v>25</v>
      </c>
      <c r="C64" s="50" t="s">
        <v>26</v>
      </c>
      <c r="D64" s="50">
        <v>61000</v>
      </c>
      <c r="E64" s="85">
        <f>VLOOKUP(C64,'[2]IL02'!$D$7:$F$30,3,0)</f>
        <v>610</v>
      </c>
      <c r="F64" s="86">
        <f t="shared" si="2"/>
        <v>0.013570714817477108</v>
      </c>
    </row>
    <row r="65" spans="1:6" ht="15">
      <c r="A65" s="84">
        <v>13</v>
      </c>
      <c r="B65" s="50" t="s">
        <v>21</v>
      </c>
      <c r="C65" s="50" t="s">
        <v>38</v>
      </c>
      <c r="D65" s="50">
        <v>47</v>
      </c>
      <c r="E65" s="85">
        <f>VLOOKUP(C65,'[2]IL02'!$D$7:$F$30,3,0)</f>
        <v>470</v>
      </c>
      <c r="F65" s="86">
        <f t="shared" si="2"/>
        <v>0.010456124531498755</v>
      </c>
    </row>
    <row r="66" spans="1:6" ht="15">
      <c r="A66" s="84">
        <v>14</v>
      </c>
      <c r="B66" s="50" t="s">
        <v>33</v>
      </c>
      <c r="C66" s="50" t="s">
        <v>34</v>
      </c>
      <c r="D66" s="50">
        <v>173</v>
      </c>
      <c r="E66" s="85">
        <f>VLOOKUP(C66,'[2]IL02'!$D$7:$F$30,3,0)</f>
        <v>432.5</v>
      </c>
      <c r="F66" s="86">
        <f t="shared" si="2"/>
        <v>0.009621859276325983</v>
      </c>
    </row>
    <row r="67" spans="1:6" ht="15">
      <c r="A67" s="84">
        <v>15</v>
      </c>
      <c r="B67" s="50" t="s">
        <v>30</v>
      </c>
      <c r="C67" s="50" t="s">
        <v>39</v>
      </c>
      <c r="D67" s="50">
        <v>85</v>
      </c>
      <c r="E67" s="85">
        <f>VLOOKUP(C67,'[2]IL02'!$D$7:$F$30,3,0)</f>
        <v>409.7757924</v>
      </c>
      <c r="F67" s="86">
        <f t="shared" si="2"/>
        <v>0.0091163121602723</v>
      </c>
    </row>
    <row r="68" spans="1:6" ht="15">
      <c r="A68" s="84">
        <v>16</v>
      </c>
      <c r="B68" s="50" t="s">
        <v>21</v>
      </c>
      <c r="C68" s="50" t="s">
        <v>32</v>
      </c>
      <c r="D68" s="50">
        <v>40</v>
      </c>
      <c r="E68" s="85">
        <f>VLOOKUP(C68,'[2]IL02'!$D$7:$F$30,3,0)</f>
        <v>400</v>
      </c>
      <c r="F68" s="86">
        <f t="shared" si="2"/>
        <v>0.00889882938850958</v>
      </c>
    </row>
    <row r="69" spans="1:6" ht="15">
      <c r="A69" s="84">
        <v>17</v>
      </c>
      <c r="B69" s="50" t="s">
        <v>36</v>
      </c>
      <c r="C69" s="50" t="s">
        <v>37</v>
      </c>
      <c r="D69" s="50">
        <v>8166</v>
      </c>
      <c r="E69" s="85">
        <f>VLOOKUP(C69,'[2]IL02'!$D$7:$F$30,3,0)</f>
        <v>81.66</v>
      </c>
      <c r="F69" s="86">
        <f t="shared" si="2"/>
        <v>0.0018166960196642306</v>
      </c>
    </row>
    <row r="70" spans="1:6" ht="15">
      <c r="A70" s="87"/>
      <c r="B70" s="88" t="s">
        <v>40</v>
      </c>
      <c r="C70" s="88"/>
      <c r="D70" s="88"/>
      <c r="E70" s="89">
        <f>SUM(E46:E69)</f>
        <v>39428.47085330001</v>
      </c>
      <c r="F70" s="90">
        <f>SUM(F46:F69)</f>
        <v>0.8771680879333484</v>
      </c>
    </row>
    <row r="71" spans="1:6" ht="15">
      <c r="A71" s="79"/>
      <c r="B71" s="79" t="s">
        <v>124</v>
      </c>
      <c r="C71" s="91"/>
      <c r="D71" s="81"/>
      <c r="E71" s="82">
        <f>E72-E70</f>
        <v>5521.261581899991</v>
      </c>
      <c r="F71" s="83">
        <f>E71/E72</f>
        <v>0.12283191206665132</v>
      </c>
    </row>
    <row r="72" spans="1:6" ht="15">
      <c r="A72" s="87"/>
      <c r="B72" s="88" t="s">
        <v>40</v>
      </c>
      <c r="C72" s="88"/>
      <c r="D72" s="88"/>
      <c r="E72" s="89">
        <v>44949.7324352</v>
      </c>
      <c r="F72" s="92">
        <v>1</v>
      </c>
    </row>
    <row r="73" spans="1:6" ht="15">
      <c r="A73" s="79"/>
      <c r="B73" s="93"/>
      <c r="C73" s="79"/>
      <c r="D73" s="81"/>
      <c r="E73" s="79"/>
      <c r="F73" s="94"/>
    </row>
    <row r="75" spans="1:6" ht="15">
      <c r="A75" s="69" t="s">
        <v>108</v>
      </c>
      <c r="B75" s="70"/>
      <c r="C75" s="70"/>
      <c r="D75" s="70"/>
      <c r="E75" s="70"/>
      <c r="F75" s="71"/>
    </row>
    <row r="76" spans="1:6" ht="27" customHeight="1">
      <c r="A76" s="72" t="s">
        <v>1</v>
      </c>
      <c r="B76" s="73" t="s">
        <v>117</v>
      </c>
      <c r="C76" s="73" t="s">
        <v>4</v>
      </c>
      <c r="D76" s="73" t="s">
        <v>5</v>
      </c>
      <c r="E76" s="74" t="s">
        <v>118</v>
      </c>
      <c r="F76" s="75" t="s">
        <v>119</v>
      </c>
    </row>
    <row r="77" spans="1:6" ht="21.75" customHeight="1">
      <c r="A77" s="76"/>
      <c r="B77" s="77"/>
      <c r="C77" s="77"/>
      <c r="D77" s="77"/>
      <c r="E77" s="74" t="s">
        <v>120</v>
      </c>
      <c r="F77" s="78"/>
    </row>
    <row r="78" spans="1:6" ht="15">
      <c r="A78" s="79"/>
      <c r="B78" s="80" t="s">
        <v>121</v>
      </c>
      <c r="C78" s="79"/>
      <c r="D78" s="81"/>
      <c r="E78" s="82"/>
      <c r="F78" s="83"/>
    </row>
    <row r="79" spans="1:6" ht="15">
      <c r="A79" s="8">
        <v>1</v>
      </c>
      <c r="B79" s="13" t="s">
        <v>12</v>
      </c>
      <c r="C79" s="10" t="s">
        <v>69</v>
      </c>
      <c r="D79" s="11">
        <v>80</v>
      </c>
      <c r="E79" s="11">
        <v>389.0491845</v>
      </c>
      <c r="F79" s="21">
        <f>E79/$E$104*100</f>
        <v>2.3595957641243643</v>
      </c>
    </row>
    <row r="80" spans="1:6" ht="15">
      <c r="A80" s="8">
        <v>2</v>
      </c>
      <c r="B80" s="13" t="s">
        <v>17</v>
      </c>
      <c r="C80" s="10" t="s">
        <v>72</v>
      </c>
      <c r="D80" s="11">
        <v>79</v>
      </c>
      <c r="E80" s="11">
        <v>384.87434549999995</v>
      </c>
      <c r="F80" s="21">
        <f>E80/$E$104*100</f>
        <v>2.3342752318812194</v>
      </c>
    </row>
    <row r="81" spans="1:6" ht="15">
      <c r="A81" s="8">
        <v>3</v>
      </c>
      <c r="B81" s="50" t="s">
        <v>89</v>
      </c>
      <c r="C81" s="10" t="s">
        <v>71</v>
      </c>
      <c r="D81" s="11">
        <v>75</v>
      </c>
      <c r="E81" s="11">
        <v>367.48928</v>
      </c>
      <c r="F81" s="21">
        <f>E81/$E$104*100</f>
        <v>2.2288342528298304</v>
      </c>
    </row>
    <row r="82" spans="1:6" ht="15">
      <c r="A82" s="8">
        <v>4</v>
      </c>
      <c r="B82" s="13" t="s">
        <v>16</v>
      </c>
      <c r="C82" s="10" t="s">
        <v>70</v>
      </c>
      <c r="D82" s="11">
        <v>72</v>
      </c>
      <c r="E82" s="11">
        <v>352.4700822</v>
      </c>
      <c r="F82" s="21">
        <f>E82/$E$104*100</f>
        <v>2.137742337150912</v>
      </c>
    </row>
    <row r="83" spans="1:6" ht="15">
      <c r="A83" s="79"/>
      <c r="B83" s="79"/>
      <c r="C83" s="79"/>
      <c r="D83" s="81"/>
      <c r="E83" s="82"/>
      <c r="F83" s="83"/>
    </row>
    <row r="84" spans="1:6" ht="15">
      <c r="A84" s="79"/>
      <c r="B84" s="80" t="s">
        <v>122</v>
      </c>
      <c r="C84" s="79"/>
      <c r="D84" s="81"/>
      <c r="E84" s="82"/>
      <c r="F84" s="83"/>
    </row>
    <row r="85" spans="1:6" ht="15">
      <c r="A85" s="84">
        <v>1</v>
      </c>
      <c r="B85" s="50" t="s">
        <v>8</v>
      </c>
      <c r="C85" s="50" t="s">
        <v>9</v>
      </c>
      <c r="D85" s="50">
        <v>230</v>
      </c>
      <c r="E85" s="85">
        <v>2918.6350117</v>
      </c>
      <c r="F85" s="21">
        <f>E85/$E$104*100</f>
        <v>17.701614821486366</v>
      </c>
    </row>
    <row r="86" spans="1:6" ht="15">
      <c r="A86" s="84">
        <v>2</v>
      </c>
      <c r="B86" s="50" t="s">
        <v>14</v>
      </c>
      <c r="C86" s="50" t="s">
        <v>65</v>
      </c>
      <c r="D86" s="50">
        <v>200</v>
      </c>
      <c r="E86" s="85">
        <v>2048.7039115000002</v>
      </c>
      <c r="F86" s="21">
        <f>E86/$E$104*100</f>
        <v>12.425454837370097</v>
      </c>
    </row>
    <row r="87" spans="1:6" ht="15">
      <c r="A87" s="84">
        <v>3</v>
      </c>
      <c r="B87" s="50" t="s">
        <v>10</v>
      </c>
      <c r="C87" s="50" t="s">
        <v>47</v>
      </c>
      <c r="D87" s="50">
        <v>77</v>
      </c>
      <c r="E87" s="85">
        <v>974.8649899</v>
      </c>
      <c r="F87" s="21">
        <f>E87/$E$104*100</f>
        <v>5.91258738587892</v>
      </c>
    </row>
    <row r="88" spans="1:6" ht="15">
      <c r="A88" s="84">
        <v>4</v>
      </c>
      <c r="B88" s="50" t="s">
        <v>18</v>
      </c>
      <c r="C88" s="50" t="s">
        <v>19</v>
      </c>
      <c r="D88" s="50">
        <v>150000</v>
      </c>
      <c r="E88" s="85">
        <v>592.10519</v>
      </c>
      <c r="F88" s="21">
        <f>E88/$E$104*100</f>
        <v>3.591136940784544</v>
      </c>
    </row>
    <row r="89" spans="1:6" ht="15">
      <c r="A89" s="84"/>
      <c r="B89" s="50"/>
      <c r="C89" s="50"/>
      <c r="D89" s="50"/>
      <c r="E89" s="85"/>
      <c r="F89" s="86"/>
    </row>
    <row r="90" spans="1:6" ht="15">
      <c r="A90" s="79"/>
      <c r="B90" s="80" t="s">
        <v>123</v>
      </c>
      <c r="C90" s="79"/>
      <c r="D90" s="81"/>
      <c r="E90" s="82"/>
      <c r="F90" s="83"/>
    </row>
    <row r="91" spans="1:6" ht="15">
      <c r="A91" s="84">
        <v>5</v>
      </c>
      <c r="B91" s="50" t="s">
        <v>21</v>
      </c>
      <c r="C91" s="50" t="s">
        <v>35</v>
      </c>
      <c r="D91" s="50">
        <v>98</v>
      </c>
      <c r="E91" s="85">
        <v>980</v>
      </c>
      <c r="F91" s="21">
        <f aca="true" t="shared" si="3" ref="F91:F101">E91/$E$104*100</f>
        <v>5.943731386595097</v>
      </c>
    </row>
    <row r="92" spans="1:6" ht="15">
      <c r="A92" s="84">
        <v>6</v>
      </c>
      <c r="B92" s="50" t="s">
        <v>51</v>
      </c>
      <c r="C92" s="50" t="s">
        <v>66</v>
      </c>
      <c r="D92" s="50">
        <v>100</v>
      </c>
      <c r="E92" s="85">
        <v>850.6221214</v>
      </c>
      <c r="F92" s="21">
        <f t="shared" si="3"/>
        <v>5.159050409282943</v>
      </c>
    </row>
    <row r="93" spans="1:6" ht="15">
      <c r="A93" s="84">
        <v>7</v>
      </c>
      <c r="B93" s="50" t="s">
        <v>30</v>
      </c>
      <c r="C93" s="50" t="s">
        <v>31</v>
      </c>
      <c r="D93" s="50">
        <v>146</v>
      </c>
      <c r="E93" s="85">
        <v>722.9766165999999</v>
      </c>
      <c r="F93" s="21">
        <f t="shared" si="3"/>
        <v>4.384876334550765</v>
      </c>
    </row>
    <row r="94" spans="1:6" ht="15">
      <c r="A94" s="84">
        <v>8</v>
      </c>
      <c r="B94" s="50" t="s">
        <v>51</v>
      </c>
      <c r="C94" s="50" t="s">
        <v>67</v>
      </c>
      <c r="D94" s="50">
        <v>180</v>
      </c>
      <c r="E94" s="85">
        <v>455.3778831</v>
      </c>
      <c r="F94" s="21">
        <f t="shared" si="3"/>
        <v>2.7618814454517375</v>
      </c>
    </row>
    <row r="95" spans="1:6" ht="15">
      <c r="A95" s="84">
        <v>9</v>
      </c>
      <c r="B95" s="50" t="s">
        <v>21</v>
      </c>
      <c r="C95" s="50" t="s">
        <v>38</v>
      </c>
      <c r="D95" s="50">
        <v>43</v>
      </c>
      <c r="E95" s="85">
        <v>430</v>
      </c>
      <c r="F95" s="21">
        <f t="shared" si="3"/>
        <v>2.607963771669277</v>
      </c>
    </row>
    <row r="96" spans="1:6" ht="15">
      <c r="A96" s="84">
        <v>10</v>
      </c>
      <c r="B96" s="50" t="s">
        <v>33</v>
      </c>
      <c r="C96" s="50" t="s">
        <v>34</v>
      </c>
      <c r="D96" s="50">
        <v>165</v>
      </c>
      <c r="E96" s="85">
        <v>412.5</v>
      </c>
      <c r="F96" s="21">
        <f t="shared" si="3"/>
        <v>2.501825711194365</v>
      </c>
    </row>
    <row r="97" spans="1:6" ht="15">
      <c r="A97" s="84">
        <f>A96+1</f>
        <v>11</v>
      </c>
      <c r="B97" s="50" t="s">
        <v>21</v>
      </c>
      <c r="C97" s="50" t="s">
        <v>68</v>
      </c>
      <c r="D97" s="50">
        <v>125</v>
      </c>
      <c r="E97" s="85">
        <v>250</v>
      </c>
      <c r="F97" s="21">
        <f t="shared" si="3"/>
        <v>1.5162580067844635</v>
      </c>
    </row>
    <row r="98" spans="1:6" ht="15">
      <c r="A98" s="84">
        <f>A97+1</f>
        <v>12</v>
      </c>
      <c r="B98" s="50" t="s">
        <v>21</v>
      </c>
      <c r="C98" s="50" t="s">
        <v>32</v>
      </c>
      <c r="D98" s="50">
        <v>8</v>
      </c>
      <c r="E98" s="85">
        <v>80</v>
      </c>
      <c r="F98" s="21">
        <f t="shared" si="3"/>
        <v>0.4852025621710283</v>
      </c>
    </row>
    <row r="99" spans="1:6" ht="15">
      <c r="A99" s="84">
        <f>A98+1</f>
        <v>13</v>
      </c>
      <c r="B99" s="50" t="s">
        <v>57</v>
      </c>
      <c r="C99" s="50" t="s">
        <v>58</v>
      </c>
      <c r="D99" s="50">
        <v>100</v>
      </c>
      <c r="E99" s="85">
        <v>66.5167808</v>
      </c>
      <c r="F99" s="21">
        <f t="shared" si="3"/>
        <v>0.4034264058941083</v>
      </c>
    </row>
    <row r="100" spans="1:6" ht="15">
      <c r="A100" s="84">
        <f>A99+1</f>
        <v>14</v>
      </c>
      <c r="B100" s="50" t="s">
        <v>21</v>
      </c>
      <c r="C100" s="50" t="s">
        <v>22</v>
      </c>
      <c r="D100" s="50">
        <v>4</v>
      </c>
      <c r="E100" s="85">
        <v>40</v>
      </c>
      <c r="F100" s="21">
        <f t="shared" si="3"/>
        <v>0.24260128108551415</v>
      </c>
    </row>
    <row r="101" spans="1:6" ht="15">
      <c r="A101" s="84">
        <f>A100+1</f>
        <v>15</v>
      </c>
      <c r="B101" s="50" t="s">
        <v>55</v>
      </c>
      <c r="C101" s="50" t="s">
        <v>59</v>
      </c>
      <c r="D101" s="50">
        <v>2.5</v>
      </c>
      <c r="E101" s="85">
        <v>25</v>
      </c>
      <c r="F101" s="21">
        <f t="shared" si="3"/>
        <v>0.15162580067844636</v>
      </c>
    </row>
    <row r="102" spans="1:6" ht="15">
      <c r="A102" s="87"/>
      <c r="B102" s="88" t="s">
        <v>40</v>
      </c>
      <c r="C102" s="88"/>
      <c r="D102" s="88"/>
      <c r="E102" s="89">
        <f>SUM(E79:E101)</f>
        <v>12341.1853972</v>
      </c>
      <c r="F102" s="90">
        <f>SUM(F79:F101)/100</f>
        <v>0.74849684686864</v>
      </c>
    </row>
    <row r="103" spans="1:6" ht="15">
      <c r="A103" s="79"/>
      <c r="B103" s="79" t="s">
        <v>124</v>
      </c>
      <c r="C103" s="91"/>
      <c r="D103" s="81"/>
      <c r="E103" s="82">
        <f>E104-E102</f>
        <v>4146.773702199998</v>
      </c>
      <c r="F103" s="83">
        <f>E103/E104</f>
        <v>0.25150315313136</v>
      </c>
    </row>
    <row r="104" spans="1:6" ht="15">
      <c r="A104" s="87"/>
      <c r="B104" s="88" t="s">
        <v>40</v>
      </c>
      <c r="C104" s="88"/>
      <c r="D104" s="88"/>
      <c r="E104" s="89">
        <v>16487.9590994</v>
      </c>
      <c r="F104" s="92">
        <v>1</v>
      </c>
    </row>
    <row r="105" spans="1:6" ht="15">
      <c r="A105" s="79"/>
      <c r="B105" s="93"/>
      <c r="C105" s="79"/>
      <c r="D105" s="81"/>
      <c r="E105" s="79"/>
      <c r="F105" s="94"/>
    </row>
    <row r="107" spans="1:6" ht="15">
      <c r="A107" s="69" t="s">
        <v>109</v>
      </c>
      <c r="B107" s="70"/>
      <c r="C107" s="70"/>
      <c r="D107" s="70"/>
      <c r="E107" s="70"/>
      <c r="F107" s="71"/>
    </row>
    <row r="108" spans="1:6" ht="27" customHeight="1">
      <c r="A108" s="72" t="s">
        <v>1</v>
      </c>
      <c r="B108" s="73" t="s">
        <v>117</v>
      </c>
      <c r="C108" s="73" t="s">
        <v>4</v>
      </c>
      <c r="D108" s="73" t="s">
        <v>5</v>
      </c>
      <c r="E108" s="74" t="s">
        <v>118</v>
      </c>
      <c r="F108" s="75" t="s">
        <v>119</v>
      </c>
    </row>
    <row r="109" spans="1:6" ht="21.75" customHeight="1">
      <c r="A109" s="76"/>
      <c r="B109" s="77"/>
      <c r="C109" s="77"/>
      <c r="D109" s="77"/>
      <c r="E109" s="74" t="s">
        <v>120</v>
      </c>
      <c r="F109" s="78"/>
    </row>
    <row r="110" spans="1:6" ht="15">
      <c r="A110" s="79"/>
      <c r="B110" s="80" t="s">
        <v>121</v>
      </c>
      <c r="C110" s="79"/>
      <c r="D110" s="81"/>
      <c r="E110" s="82"/>
      <c r="F110" s="83"/>
    </row>
    <row r="111" spans="1:6" ht="15">
      <c r="A111" s="84">
        <v>1</v>
      </c>
      <c r="B111" s="50" t="s">
        <v>12</v>
      </c>
      <c r="C111" s="50" t="str">
        <f>VLOOKUP(B111,B79:C82,2,0)</f>
        <v>INE912E14LE2</v>
      </c>
      <c r="D111" s="50">
        <v>78</v>
      </c>
      <c r="E111" s="85">
        <v>379.3229549</v>
      </c>
      <c r="F111" s="86">
        <f>E111/$E$132</f>
        <v>0.020460180485197873</v>
      </c>
    </row>
    <row r="112" spans="1:6" ht="15">
      <c r="A112" s="84">
        <v>2</v>
      </c>
      <c r="B112" s="50" t="s">
        <v>16</v>
      </c>
      <c r="C112" s="50" t="str">
        <f>VLOOKUP(B112,B80:C83,2,0)</f>
        <v>INE691I14JS7</v>
      </c>
      <c r="D112" s="50">
        <v>42</v>
      </c>
      <c r="E112" s="85">
        <v>205.6075479</v>
      </c>
      <c r="F112" s="86">
        <f>E112/$E$132</f>
        <v>0.011090200276073423</v>
      </c>
    </row>
    <row r="113" spans="1:6" ht="15">
      <c r="A113" s="84">
        <v>3</v>
      </c>
      <c r="B113" s="50" t="s">
        <v>17</v>
      </c>
      <c r="C113" s="10" t="s">
        <v>72</v>
      </c>
      <c r="D113" s="50">
        <v>42</v>
      </c>
      <c r="E113" s="85">
        <v>204.6167407</v>
      </c>
      <c r="F113" s="86">
        <f>E113/$E$132</f>
        <v>0.011036757440947936</v>
      </c>
    </row>
    <row r="114" spans="1:6" ht="15">
      <c r="A114" s="84">
        <v>4</v>
      </c>
      <c r="B114" s="50" t="s">
        <v>89</v>
      </c>
      <c r="C114" s="10" t="s">
        <v>71</v>
      </c>
      <c r="D114" s="50">
        <v>39</v>
      </c>
      <c r="E114" s="85">
        <v>191.0944278</v>
      </c>
      <c r="F114" s="86">
        <f>E114/$E$132</f>
        <v>0.010307381696776965</v>
      </c>
    </row>
    <row r="115" spans="1:6" ht="15">
      <c r="A115" s="79"/>
      <c r="B115" s="79"/>
      <c r="C115" s="79"/>
      <c r="D115" s="81"/>
      <c r="E115" s="82"/>
      <c r="F115" s="83"/>
    </row>
    <row r="116" spans="1:6" ht="15">
      <c r="A116" s="79"/>
      <c r="B116" s="80" t="s">
        <v>122</v>
      </c>
      <c r="C116" s="79"/>
      <c r="D116" s="81"/>
      <c r="E116" s="82"/>
      <c r="F116" s="83"/>
    </row>
    <row r="117" spans="1:6" ht="15">
      <c r="A117" s="84">
        <v>1</v>
      </c>
      <c r="B117" s="50" t="s">
        <v>18</v>
      </c>
      <c r="C117" s="50" t="s">
        <v>46</v>
      </c>
      <c r="D117" s="50">
        <v>340000</v>
      </c>
      <c r="E117" s="85">
        <v>3400</v>
      </c>
      <c r="F117" s="86">
        <f>E117/$E$132</f>
        <v>0.18339152100091574</v>
      </c>
    </row>
    <row r="118" spans="1:6" ht="15">
      <c r="A118" s="84">
        <v>2</v>
      </c>
      <c r="B118" s="50" t="s">
        <v>8</v>
      </c>
      <c r="C118" s="50" t="s">
        <v>9</v>
      </c>
      <c r="D118" s="50">
        <v>215</v>
      </c>
      <c r="E118" s="85">
        <v>2728.28925</v>
      </c>
      <c r="F118" s="86">
        <f>E118/$E$132</f>
        <v>0.14716032802586695</v>
      </c>
    </row>
    <row r="119" spans="1:6" ht="15">
      <c r="A119" s="84">
        <v>3</v>
      </c>
      <c r="B119" s="50" t="s">
        <v>10</v>
      </c>
      <c r="C119" s="50" t="s">
        <v>47</v>
      </c>
      <c r="D119" s="50">
        <v>125</v>
      </c>
      <c r="E119" s="85">
        <v>1582.5730356</v>
      </c>
      <c r="F119" s="86">
        <f>E119/$E$132</f>
        <v>0.08536190473344717</v>
      </c>
    </row>
    <row r="120" spans="1:6" ht="15">
      <c r="A120" s="84">
        <v>4</v>
      </c>
      <c r="B120" s="50" t="s">
        <v>18</v>
      </c>
      <c r="C120" s="50" t="s">
        <v>19</v>
      </c>
      <c r="D120" s="50">
        <v>70000</v>
      </c>
      <c r="E120" s="85">
        <v>276.315755</v>
      </c>
      <c r="F120" s="86">
        <f>E120/$E$132</f>
        <v>0.014904107819401881</v>
      </c>
    </row>
    <row r="121" spans="1:6" ht="15">
      <c r="A121" s="84"/>
      <c r="B121" s="50"/>
      <c r="C121" s="50"/>
      <c r="D121" s="50"/>
      <c r="E121" s="85"/>
      <c r="F121" s="86"/>
    </row>
    <row r="122" spans="1:6" ht="15">
      <c r="A122" s="79"/>
      <c r="B122" s="80" t="s">
        <v>123</v>
      </c>
      <c r="C122" s="79"/>
      <c r="D122" s="81"/>
      <c r="E122" s="82"/>
      <c r="F122" s="83"/>
    </row>
    <row r="123" spans="1:6" ht="15">
      <c r="A123" s="84">
        <v>5</v>
      </c>
      <c r="B123" s="50" t="s">
        <v>51</v>
      </c>
      <c r="C123" s="50" t="s">
        <v>61</v>
      </c>
      <c r="D123" s="50">
        <v>410</v>
      </c>
      <c r="E123" s="85">
        <v>4100</v>
      </c>
      <c r="F123" s="86">
        <f aca="true" t="shared" si="4" ref="F123:F129">E123/$E$132</f>
        <v>0.22114859885404545</v>
      </c>
    </row>
    <row r="124" spans="1:6" ht="15">
      <c r="A124" s="84">
        <v>6</v>
      </c>
      <c r="B124" s="50" t="s">
        <v>49</v>
      </c>
      <c r="C124" s="50" t="s">
        <v>62</v>
      </c>
      <c r="D124" s="50">
        <v>160</v>
      </c>
      <c r="E124" s="85">
        <v>1600</v>
      </c>
      <c r="F124" s="86">
        <f t="shared" si="4"/>
        <v>0.08630189223572506</v>
      </c>
    </row>
    <row r="125" spans="1:6" ht="15">
      <c r="A125" s="84">
        <v>7</v>
      </c>
      <c r="B125" s="50" t="s">
        <v>49</v>
      </c>
      <c r="C125" s="50" t="s">
        <v>54</v>
      </c>
      <c r="D125" s="50">
        <v>100</v>
      </c>
      <c r="E125" s="85">
        <v>1000</v>
      </c>
      <c r="F125" s="86">
        <f t="shared" si="4"/>
        <v>0.05393868264732816</v>
      </c>
    </row>
    <row r="126" spans="1:6" ht="15">
      <c r="A126" s="84">
        <v>8</v>
      </c>
      <c r="B126" s="50" t="s">
        <v>21</v>
      </c>
      <c r="C126" s="50" t="s">
        <v>38</v>
      </c>
      <c r="D126" s="50">
        <v>43</v>
      </c>
      <c r="E126" s="85">
        <v>430</v>
      </c>
      <c r="F126" s="86">
        <f t="shared" si="4"/>
        <v>0.02319363353835111</v>
      </c>
    </row>
    <row r="127" spans="1:6" ht="15">
      <c r="A127" s="84">
        <v>9</v>
      </c>
      <c r="B127" s="50" t="s">
        <v>21</v>
      </c>
      <c r="C127" s="50" t="s">
        <v>32</v>
      </c>
      <c r="D127" s="50">
        <v>24</v>
      </c>
      <c r="E127" s="85">
        <v>240</v>
      </c>
      <c r="F127" s="86">
        <f t="shared" si="4"/>
        <v>0.012945283835358758</v>
      </c>
    </row>
    <row r="128" spans="1:6" ht="15">
      <c r="A128" s="84">
        <v>10</v>
      </c>
      <c r="B128" s="50" t="s">
        <v>57</v>
      </c>
      <c r="C128" s="50" t="s">
        <v>58</v>
      </c>
      <c r="D128" s="50">
        <v>100</v>
      </c>
      <c r="E128" s="85">
        <v>66.5167808</v>
      </c>
      <c r="F128" s="86">
        <f t="shared" si="4"/>
        <v>0.003587827530293091</v>
      </c>
    </row>
    <row r="129" spans="1:6" ht="15">
      <c r="A129" s="84">
        <v>11</v>
      </c>
      <c r="B129" s="50" t="s">
        <v>33</v>
      </c>
      <c r="C129" s="50" t="s">
        <v>34</v>
      </c>
      <c r="D129" s="50">
        <v>24</v>
      </c>
      <c r="E129" s="85">
        <v>60</v>
      </c>
      <c r="F129" s="86">
        <f t="shared" si="4"/>
        <v>0.0032363209588396895</v>
      </c>
    </row>
    <row r="130" spans="1:6" ht="15">
      <c r="A130" s="87"/>
      <c r="B130" s="88" t="s">
        <v>40</v>
      </c>
      <c r="C130" s="88"/>
      <c r="D130" s="88"/>
      <c r="E130" s="89">
        <f>SUM(E111:E129)</f>
        <v>16464.3364927</v>
      </c>
      <c r="F130" s="90">
        <f>SUM(F111:F129)</f>
        <v>0.8880646210785693</v>
      </c>
    </row>
    <row r="131" spans="1:6" ht="15">
      <c r="A131" s="79"/>
      <c r="B131" s="79" t="s">
        <v>124</v>
      </c>
      <c r="C131" s="91"/>
      <c r="D131" s="81"/>
      <c r="E131" s="82">
        <f>E132-E130</f>
        <v>2075.2338290000007</v>
      </c>
      <c r="F131" s="83">
        <f>E131/E132</f>
        <v>0.11193537892143071</v>
      </c>
    </row>
    <row r="132" spans="1:6" ht="15">
      <c r="A132" s="87"/>
      <c r="B132" s="88" t="s">
        <v>40</v>
      </c>
      <c r="C132" s="88"/>
      <c r="D132" s="88"/>
      <c r="E132" s="89">
        <v>18539.5703217</v>
      </c>
      <c r="F132" s="92">
        <v>1</v>
      </c>
    </row>
    <row r="133" spans="1:6" ht="15">
      <c r="A133" s="79"/>
      <c r="B133" s="93"/>
      <c r="C133" s="79"/>
      <c r="D133" s="81"/>
      <c r="E133" s="79"/>
      <c r="F133" s="94"/>
    </row>
  </sheetData>
  <sheetProtection/>
  <mergeCells count="26">
    <mergeCell ref="A107:F107"/>
    <mergeCell ref="A108:A109"/>
    <mergeCell ref="B108:B109"/>
    <mergeCell ref="C108:C109"/>
    <mergeCell ref="D108:D109"/>
    <mergeCell ref="F108:F109"/>
    <mergeCell ref="A75:F75"/>
    <mergeCell ref="A76:A77"/>
    <mergeCell ref="B76:B77"/>
    <mergeCell ref="C76:C77"/>
    <mergeCell ref="D76:D77"/>
    <mergeCell ref="F76:F77"/>
    <mergeCell ref="A42:F42"/>
    <mergeCell ref="A43:A44"/>
    <mergeCell ref="B43:B44"/>
    <mergeCell ref="C43:C44"/>
    <mergeCell ref="D43:D44"/>
    <mergeCell ref="F43:F44"/>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5:F102"/>
  <sheetViews>
    <sheetView zoomScalePageLayoutView="0" workbookViewId="0" topLeftCell="A1">
      <selection activeCell="A1" sqref="A1"/>
    </sheetView>
  </sheetViews>
  <sheetFormatPr defaultColWidth="9.140625" defaultRowHeight="15"/>
  <cols>
    <col min="1" max="1" width="16.7109375" style="0" bestFit="1" customWidth="1"/>
    <col min="2" max="2" width="55.140625" style="0" bestFit="1"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65" t="s">
        <v>115</v>
      </c>
      <c r="B5" s="65"/>
      <c r="C5" s="65"/>
      <c r="D5" s="65"/>
      <c r="E5" s="65"/>
      <c r="F5" s="65"/>
    </row>
    <row r="6" spans="1:6" ht="15.75" customHeight="1">
      <c r="A6" s="66"/>
      <c r="B6" s="66"/>
      <c r="C6" s="66"/>
      <c r="D6" s="66"/>
      <c r="E6" s="66"/>
      <c r="F6" s="66"/>
    </row>
    <row r="7" spans="1:6" ht="15.75" customHeight="1">
      <c r="A7" s="67" t="s">
        <v>125</v>
      </c>
      <c r="B7" s="67"/>
      <c r="C7" s="67"/>
      <c r="D7" s="67"/>
      <c r="E7" s="67"/>
      <c r="F7" s="67"/>
    </row>
    <row r="8" spans="1:6" ht="15.75" customHeight="1">
      <c r="A8" s="68"/>
      <c r="B8" s="68"/>
      <c r="C8" s="68"/>
      <c r="D8" s="68"/>
      <c r="E8" s="68"/>
      <c r="F8" s="68"/>
    </row>
    <row r="9" spans="1:6" ht="15">
      <c r="A9" s="69" t="s">
        <v>105</v>
      </c>
      <c r="B9" s="70"/>
      <c r="C9" s="70"/>
      <c r="D9" s="70"/>
      <c r="E9" s="70"/>
      <c r="F9" s="71"/>
    </row>
    <row r="10" spans="1:6" ht="15">
      <c r="A10" s="72" t="s">
        <v>1</v>
      </c>
      <c r="B10" s="73" t="s">
        <v>117</v>
      </c>
      <c r="C10" s="73" t="s">
        <v>4</v>
      </c>
      <c r="D10" s="73" t="s">
        <v>5</v>
      </c>
      <c r="E10" s="74" t="s">
        <v>118</v>
      </c>
      <c r="F10" s="75" t="s">
        <v>119</v>
      </c>
    </row>
    <row r="11" spans="1:6" ht="15">
      <c r="A11" s="76"/>
      <c r="B11" s="77"/>
      <c r="C11" s="77"/>
      <c r="D11" s="77"/>
      <c r="E11" s="74" t="s">
        <v>120</v>
      </c>
      <c r="F11" s="78"/>
    </row>
    <row r="12" spans="1:6" ht="15">
      <c r="A12" s="79"/>
      <c r="B12" s="80" t="s">
        <v>121</v>
      </c>
      <c r="C12" s="79"/>
      <c r="D12" s="81"/>
      <c r="E12" s="82"/>
      <c r="F12" s="83"/>
    </row>
    <row r="13" spans="1:6" ht="15">
      <c r="A13" s="84">
        <v>1</v>
      </c>
      <c r="B13" s="50" t="s">
        <v>12</v>
      </c>
      <c r="C13" s="50" t="s">
        <v>69</v>
      </c>
      <c r="D13" s="50">
        <v>79</v>
      </c>
      <c r="E13" s="85">
        <v>384.18606969999996</v>
      </c>
      <c r="F13" s="86">
        <f>E13/$E$38</f>
        <v>0.02684357943941116</v>
      </c>
    </row>
    <row r="14" spans="1:6" ht="15">
      <c r="A14" s="84">
        <v>2</v>
      </c>
      <c r="B14" s="50" t="s">
        <v>89</v>
      </c>
      <c r="C14" s="50" t="s">
        <v>71</v>
      </c>
      <c r="D14" s="50">
        <v>41</v>
      </c>
      <c r="E14" s="85">
        <v>200.89414219999998</v>
      </c>
      <c r="F14" s="86">
        <f>E14/$E$38</f>
        <v>0.0140367345158274</v>
      </c>
    </row>
    <row r="15" spans="1:6" ht="15">
      <c r="A15" s="84">
        <v>3</v>
      </c>
      <c r="B15" s="50" t="s">
        <v>16</v>
      </c>
      <c r="C15" s="50" t="s">
        <v>70</v>
      </c>
      <c r="D15" s="50">
        <v>38</v>
      </c>
      <c r="E15" s="85">
        <v>186.02587670000003</v>
      </c>
      <c r="F15" s="86">
        <f>E15/$E$38</f>
        <v>0.012997869503394325</v>
      </c>
    </row>
    <row r="16" spans="1:6" ht="15">
      <c r="A16" s="84">
        <v>4</v>
      </c>
      <c r="B16" s="50" t="s">
        <v>17</v>
      </c>
      <c r="C16" s="50" t="s">
        <v>72</v>
      </c>
      <c r="D16" s="50">
        <v>37</v>
      </c>
      <c r="E16" s="85">
        <v>180.2576049</v>
      </c>
      <c r="F16" s="86">
        <f>E16/$E$38</f>
        <v>0.012594832864371137</v>
      </c>
    </row>
    <row r="17" spans="1:6" ht="15">
      <c r="A17" s="79"/>
      <c r="B17" s="79"/>
      <c r="C17" s="79"/>
      <c r="D17" s="81"/>
      <c r="E17" s="82"/>
      <c r="F17" s="83"/>
    </row>
    <row r="18" spans="1:6" ht="15">
      <c r="A18" s="79"/>
      <c r="B18" s="80" t="s">
        <v>122</v>
      </c>
      <c r="C18" s="79"/>
      <c r="D18" s="81"/>
      <c r="E18" s="82"/>
      <c r="F18" s="83"/>
    </row>
    <row r="19" spans="1:6" ht="15">
      <c r="A19" s="84">
        <v>1</v>
      </c>
      <c r="B19" s="50" t="s">
        <v>10</v>
      </c>
      <c r="C19" s="50" t="s">
        <v>47</v>
      </c>
      <c r="D19" s="50">
        <v>338</v>
      </c>
      <c r="E19" s="85">
        <v>4279.2774883</v>
      </c>
      <c r="F19" s="86">
        <f>E19/$E$38</f>
        <v>0.2989986734557152</v>
      </c>
    </row>
    <row r="20" spans="1:6" ht="15">
      <c r="A20" s="84">
        <v>2</v>
      </c>
      <c r="B20" s="50" t="s">
        <v>14</v>
      </c>
      <c r="C20" s="50" t="s">
        <v>53</v>
      </c>
      <c r="D20" s="50">
        <v>250</v>
      </c>
      <c r="E20" s="85">
        <v>2560.8798894</v>
      </c>
      <c r="F20" s="86">
        <f>E20/$E$38</f>
        <v>0.1789320024007611</v>
      </c>
    </row>
    <row r="21" spans="1:6" ht="15">
      <c r="A21" s="84"/>
      <c r="B21" s="50"/>
      <c r="C21" s="50"/>
      <c r="D21" s="50"/>
      <c r="E21" s="85"/>
      <c r="F21" s="86"/>
    </row>
    <row r="22" spans="1:6" ht="15">
      <c r="A22" s="79"/>
      <c r="B22" s="80" t="s">
        <v>123</v>
      </c>
      <c r="C22" s="79"/>
      <c r="D22" s="81"/>
      <c r="E22" s="82"/>
      <c r="F22" s="83"/>
    </row>
    <row r="23" spans="1:6" ht="15">
      <c r="A23" s="84">
        <v>3</v>
      </c>
      <c r="B23" s="50" t="s">
        <v>30</v>
      </c>
      <c r="C23" s="50" t="s">
        <v>31</v>
      </c>
      <c r="D23" s="50">
        <v>334</v>
      </c>
      <c r="E23" s="85">
        <v>1653.9547042999998</v>
      </c>
      <c r="F23" s="86">
        <f aca="true" t="shared" si="0" ref="F23:F35">E23/$E$38</f>
        <v>0.11556396234963447</v>
      </c>
    </row>
    <row r="24" spans="1:6" ht="15">
      <c r="A24" s="84">
        <f>A23+1</f>
        <v>4</v>
      </c>
      <c r="B24" s="50" t="s">
        <v>49</v>
      </c>
      <c r="C24" s="50" t="s">
        <v>54</v>
      </c>
      <c r="D24" s="50">
        <v>90</v>
      </c>
      <c r="E24" s="85">
        <v>900</v>
      </c>
      <c r="F24" s="86">
        <f t="shared" si="0"/>
        <v>0.06288416837793025</v>
      </c>
    </row>
    <row r="25" spans="1:6" ht="15">
      <c r="A25" s="84">
        <f aca="true" t="shared" si="1" ref="A25:A35">A24+1</f>
        <v>5</v>
      </c>
      <c r="B25" s="50" t="s">
        <v>28</v>
      </c>
      <c r="C25" s="50" t="s">
        <v>29</v>
      </c>
      <c r="D25" s="50">
        <v>228</v>
      </c>
      <c r="E25" s="85">
        <v>855</v>
      </c>
      <c r="F25" s="86">
        <f t="shared" si="0"/>
        <v>0.05973995995903374</v>
      </c>
    </row>
    <row r="26" spans="1:6" ht="15">
      <c r="A26" s="84">
        <f t="shared" si="1"/>
        <v>6</v>
      </c>
      <c r="B26" s="50" t="s">
        <v>55</v>
      </c>
      <c r="C26" s="50" t="s">
        <v>56</v>
      </c>
      <c r="D26" s="50">
        <v>30</v>
      </c>
      <c r="E26" s="85">
        <v>300</v>
      </c>
      <c r="F26" s="86">
        <f t="shared" si="0"/>
        <v>0.020961389459310083</v>
      </c>
    </row>
    <row r="27" spans="1:6" ht="15">
      <c r="A27" s="84">
        <f t="shared" si="1"/>
        <v>7</v>
      </c>
      <c r="B27" s="50" t="s">
        <v>25</v>
      </c>
      <c r="C27" s="50" t="s">
        <v>26</v>
      </c>
      <c r="D27" s="50">
        <v>16000</v>
      </c>
      <c r="E27" s="85">
        <v>160</v>
      </c>
      <c r="F27" s="86">
        <f t="shared" si="0"/>
        <v>0.011179407711632044</v>
      </c>
    </row>
    <row r="28" spans="1:6" ht="15">
      <c r="A28" s="84">
        <f t="shared" si="1"/>
        <v>8</v>
      </c>
      <c r="B28" s="50" t="s">
        <v>57</v>
      </c>
      <c r="C28" s="50" t="s">
        <v>58</v>
      </c>
      <c r="D28" s="50">
        <v>200</v>
      </c>
      <c r="E28" s="85">
        <v>133.0335616</v>
      </c>
      <c r="F28" s="86">
        <f t="shared" si="0"/>
        <v>0.00929522765285573</v>
      </c>
    </row>
    <row r="29" spans="1:6" ht="15">
      <c r="A29" s="84">
        <f t="shared" si="1"/>
        <v>9</v>
      </c>
      <c r="B29" s="50" t="s">
        <v>55</v>
      </c>
      <c r="C29" s="50" t="s">
        <v>59</v>
      </c>
      <c r="D29" s="50">
        <v>12.5</v>
      </c>
      <c r="E29" s="85">
        <v>125</v>
      </c>
      <c r="F29" s="86">
        <f t="shared" si="0"/>
        <v>0.008733912274712534</v>
      </c>
    </row>
    <row r="30" spans="1:6" ht="15">
      <c r="A30" s="84">
        <f t="shared" si="1"/>
        <v>10</v>
      </c>
      <c r="B30" s="50" t="s">
        <v>21</v>
      </c>
      <c r="C30" s="50" t="s">
        <v>38</v>
      </c>
      <c r="D30" s="50">
        <v>11</v>
      </c>
      <c r="E30" s="85">
        <v>110</v>
      </c>
      <c r="F30" s="86">
        <f t="shared" si="0"/>
        <v>0.00768584280174703</v>
      </c>
    </row>
    <row r="31" spans="1:6" ht="15">
      <c r="A31" s="84">
        <f t="shared" si="1"/>
        <v>11</v>
      </c>
      <c r="B31" s="50" t="s">
        <v>21</v>
      </c>
      <c r="C31" s="50" t="s">
        <v>35</v>
      </c>
      <c r="D31" s="50">
        <v>8</v>
      </c>
      <c r="E31" s="85">
        <v>80</v>
      </c>
      <c r="F31" s="86">
        <f t="shared" si="0"/>
        <v>0.005589703855816022</v>
      </c>
    </row>
    <row r="32" spans="1:6" ht="15">
      <c r="A32" s="84">
        <f t="shared" si="1"/>
        <v>12</v>
      </c>
      <c r="B32" s="50" t="s">
        <v>21</v>
      </c>
      <c r="C32" s="50" t="s">
        <v>32</v>
      </c>
      <c r="D32" s="50">
        <v>8</v>
      </c>
      <c r="E32" s="85">
        <v>80</v>
      </c>
      <c r="F32" s="86">
        <f t="shared" si="0"/>
        <v>0.005589703855816022</v>
      </c>
    </row>
    <row r="33" spans="1:6" ht="15">
      <c r="A33" s="84">
        <f t="shared" si="1"/>
        <v>13</v>
      </c>
      <c r="B33" s="50" t="s">
        <v>33</v>
      </c>
      <c r="C33" s="50" t="s">
        <v>34</v>
      </c>
      <c r="D33" s="50">
        <v>18</v>
      </c>
      <c r="E33" s="85">
        <v>45</v>
      </c>
      <c r="F33" s="86">
        <f t="shared" si="0"/>
        <v>0.0031442084188965124</v>
      </c>
    </row>
    <row r="34" spans="1:6" ht="15">
      <c r="A34" s="84">
        <f t="shared" si="1"/>
        <v>14</v>
      </c>
      <c r="B34" s="50" t="s">
        <v>23</v>
      </c>
      <c r="C34" s="50" t="s">
        <v>24</v>
      </c>
      <c r="D34" s="50">
        <v>7</v>
      </c>
      <c r="E34" s="85">
        <v>41.6575988</v>
      </c>
      <c r="F34" s="86">
        <f t="shared" si="0"/>
        <v>0.0029106705079549613</v>
      </c>
    </row>
    <row r="35" spans="1:6" ht="15">
      <c r="A35" s="84">
        <f t="shared" si="1"/>
        <v>15</v>
      </c>
      <c r="B35" s="50" t="s">
        <v>30</v>
      </c>
      <c r="C35" s="50" t="s">
        <v>39</v>
      </c>
      <c r="D35" s="50">
        <v>5</v>
      </c>
      <c r="E35" s="85">
        <v>24.6992892</v>
      </c>
      <c r="F35" s="86">
        <f t="shared" si="0"/>
        <v>0.0017257714009644377</v>
      </c>
    </row>
    <row r="36" spans="1:6" ht="15">
      <c r="A36" s="87"/>
      <c r="B36" s="88" t="s">
        <v>40</v>
      </c>
      <c r="C36" s="88"/>
      <c r="D36" s="88"/>
      <c r="E36" s="89">
        <f>SUM(E13:E35)</f>
        <v>12299.866225099999</v>
      </c>
      <c r="F36" s="90">
        <f>SUM(F13:F35)</f>
        <v>0.859407620805784</v>
      </c>
    </row>
    <row r="37" spans="1:6" ht="15">
      <c r="A37" s="79"/>
      <c r="B37" s="79" t="s">
        <v>124</v>
      </c>
      <c r="C37" s="91"/>
      <c r="D37" s="81"/>
      <c r="E37" s="82">
        <f>E38-E36</f>
        <v>2012.1621155000012</v>
      </c>
      <c r="F37" s="83">
        <f>E37/E38</f>
        <v>0.140592379194216</v>
      </c>
    </row>
    <row r="38" spans="1:6" ht="15">
      <c r="A38" s="87"/>
      <c r="B38" s="88" t="s">
        <v>40</v>
      </c>
      <c r="C38" s="88"/>
      <c r="D38" s="88"/>
      <c r="E38" s="89">
        <v>14312.0283406</v>
      </c>
      <c r="F38" s="92">
        <v>1</v>
      </c>
    </row>
    <row r="39" spans="1:6" ht="15">
      <c r="A39" s="79"/>
      <c r="B39" s="93" t="s">
        <v>126</v>
      </c>
      <c r="C39" s="79"/>
      <c r="D39" s="81"/>
      <c r="E39" s="79"/>
      <c r="F39" s="94">
        <v>506250000</v>
      </c>
    </row>
    <row r="40" spans="1:6" ht="15">
      <c r="A40" s="95"/>
      <c r="B40" s="95"/>
      <c r="C40" s="95"/>
      <c r="D40" s="95"/>
      <c r="E40" s="95"/>
      <c r="F40" s="95"/>
    </row>
    <row r="41" spans="1:6" ht="15">
      <c r="A41" s="69" t="s">
        <v>106</v>
      </c>
      <c r="B41" s="70"/>
      <c r="C41" s="70"/>
      <c r="D41" s="70"/>
      <c r="E41" s="70"/>
      <c r="F41" s="71"/>
    </row>
    <row r="42" spans="1:6" ht="15">
      <c r="A42" s="72" t="s">
        <v>1</v>
      </c>
      <c r="B42" s="73" t="s">
        <v>117</v>
      </c>
      <c r="C42" s="73" t="s">
        <v>4</v>
      </c>
      <c r="D42" s="73" t="s">
        <v>5</v>
      </c>
      <c r="E42" s="74" t="s">
        <v>118</v>
      </c>
      <c r="F42" s="75" t="s">
        <v>119</v>
      </c>
    </row>
    <row r="43" spans="1:6" ht="15">
      <c r="A43" s="76"/>
      <c r="B43" s="77"/>
      <c r="C43" s="77"/>
      <c r="D43" s="77"/>
      <c r="E43" s="74" t="s">
        <v>120</v>
      </c>
      <c r="F43" s="78"/>
    </row>
    <row r="44" spans="1:6" ht="15">
      <c r="A44" s="79"/>
      <c r="B44" s="80" t="s">
        <v>121</v>
      </c>
      <c r="C44" s="79"/>
      <c r="D44" s="81"/>
      <c r="E44" s="82"/>
      <c r="F44" s="83"/>
    </row>
    <row r="45" spans="1:6" ht="15">
      <c r="A45" s="84">
        <v>1</v>
      </c>
      <c r="B45" s="50" t="s">
        <v>12</v>
      </c>
      <c r="C45" s="50" t="s">
        <v>69</v>
      </c>
      <c r="D45" s="50">
        <v>160</v>
      </c>
      <c r="E45" s="85">
        <v>778.0983691</v>
      </c>
      <c r="F45" s="86">
        <f>E45/$E$72</f>
        <v>0.032676963386822445</v>
      </c>
    </row>
    <row r="46" spans="1:6" ht="15">
      <c r="A46" s="84">
        <v>2</v>
      </c>
      <c r="B46" s="50" t="s">
        <v>89</v>
      </c>
      <c r="C46" s="50" t="s">
        <v>71</v>
      </c>
      <c r="D46" s="50">
        <v>80</v>
      </c>
      <c r="E46" s="85">
        <v>391.98857</v>
      </c>
      <c r="F46" s="86">
        <f>E46/$E$72</f>
        <v>0.01646192391427143</v>
      </c>
    </row>
    <row r="47" spans="1:6" ht="15">
      <c r="A47" s="84">
        <v>3</v>
      </c>
      <c r="B47" s="50" t="s">
        <v>17</v>
      </c>
      <c r="C47" s="50" t="s">
        <v>72</v>
      </c>
      <c r="D47" s="50">
        <v>80</v>
      </c>
      <c r="E47" s="85">
        <v>389.74617270000005</v>
      </c>
      <c r="F47" s="86">
        <f>E47/$E$72</f>
        <v>0.016367752357845263</v>
      </c>
    </row>
    <row r="48" spans="1:6" ht="15">
      <c r="A48" s="84">
        <v>4</v>
      </c>
      <c r="B48" s="50" t="s">
        <v>16</v>
      </c>
      <c r="C48" s="50" t="s">
        <v>70</v>
      </c>
      <c r="D48" s="50">
        <v>78</v>
      </c>
      <c r="E48" s="85">
        <v>381.842589</v>
      </c>
      <c r="F48" s="86">
        <f>E48/$E$72</f>
        <v>0.01603583402277882</v>
      </c>
    </row>
    <row r="49" spans="1:6" ht="15">
      <c r="A49" s="79"/>
      <c r="B49" s="79"/>
      <c r="C49" s="79"/>
      <c r="D49" s="81"/>
      <c r="E49" s="82"/>
      <c r="F49" s="83"/>
    </row>
    <row r="50" spans="1:6" ht="15">
      <c r="A50" s="79"/>
      <c r="B50" s="80" t="s">
        <v>122</v>
      </c>
      <c r="C50" s="79"/>
      <c r="D50" s="81"/>
      <c r="E50" s="82"/>
      <c r="F50" s="83"/>
    </row>
    <row r="51" spans="1:6" ht="15">
      <c r="A51" s="84">
        <v>1</v>
      </c>
      <c r="B51" s="50" t="s">
        <v>10</v>
      </c>
      <c r="C51" s="50" t="s">
        <v>47</v>
      </c>
      <c r="D51" s="50">
        <v>206</v>
      </c>
      <c r="E51" s="85">
        <v>2608.0803627</v>
      </c>
      <c r="F51" s="86">
        <f>E51/$E$72</f>
        <v>0.10952875613968242</v>
      </c>
    </row>
    <row r="52" spans="1:6" ht="15">
      <c r="A52" s="84">
        <v>2</v>
      </c>
      <c r="B52" s="50" t="s">
        <v>14</v>
      </c>
      <c r="C52" s="50" t="s">
        <v>60</v>
      </c>
      <c r="D52" s="50">
        <v>250</v>
      </c>
      <c r="E52" s="85">
        <v>2560.8798894</v>
      </c>
      <c r="F52" s="86">
        <f>E52/$E$72</f>
        <v>0.10754652844313965</v>
      </c>
    </row>
    <row r="53" spans="1:6" ht="15">
      <c r="A53" s="84">
        <v>3</v>
      </c>
      <c r="B53" s="50" t="s">
        <v>8</v>
      </c>
      <c r="C53" s="50" t="s">
        <v>9</v>
      </c>
      <c r="D53" s="50">
        <v>17</v>
      </c>
      <c r="E53" s="85">
        <v>215.72519649999998</v>
      </c>
      <c r="F53" s="86">
        <f>E53/$E$72</f>
        <v>0.009059579903501404</v>
      </c>
    </row>
    <row r="54" spans="1:6" ht="15">
      <c r="A54" s="84"/>
      <c r="B54" s="50"/>
      <c r="C54" s="50"/>
      <c r="D54" s="50"/>
      <c r="E54" s="85"/>
      <c r="F54" s="86"/>
    </row>
    <row r="55" spans="1:6" ht="15">
      <c r="A55" s="79"/>
      <c r="B55" s="80" t="s">
        <v>123</v>
      </c>
      <c r="C55" s="79"/>
      <c r="D55" s="81"/>
      <c r="E55" s="82"/>
      <c r="F55" s="83"/>
    </row>
    <row r="56" spans="1:6" ht="15">
      <c r="A56" s="84">
        <v>4</v>
      </c>
      <c r="B56" s="50" t="s">
        <v>25</v>
      </c>
      <c r="C56" s="50" t="s">
        <v>26</v>
      </c>
      <c r="D56" s="50">
        <v>512000</v>
      </c>
      <c r="E56" s="85">
        <v>5120</v>
      </c>
      <c r="F56" s="86">
        <f aca="true" t="shared" si="2" ref="F56:F69">E56/$E$72</f>
        <v>0.2150191533418174</v>
      </c>
    </row>
    <row r="57" spans="1:6" ht="15">
      <c r="A57" s="84">
        <v>5</v>
      </c>
      <c r="B57" s="50" t="s">
        <v>36</v>
      </c>
      <c r="C57" s="50" t="s">
        <v>37</v>
      </c>
      <c r="D57" s="50">
        <v>282276</v>
      </c>
      <c r="E57" s="85">
        <v>2822.76</v>
      </c>
      <c r="F57" s="86">
        <f t="shared" si="2"/>
        <v>0.1185444268138962</v>
      </c>
    </row>
    <row r="58" spans="1:6" ht="15">
      <c r="A58" s="84">
        <v>6</v>
      </c>
      <c r="B58" s="50" t="s">
        <v>57</v>
      </c>
      <c r="C58" s="50" t="s">
        <v>58</v>
      </c>
      <c r="D58" s="50">
        <v>1300</v>
      </c>
      <c r="E58" s="85">
        <v>864.7181506999999</v>
      </c>
      <c r="F58" s="86">
        <f t="shared" si="2"/>
        <v>0.03631464153180001</v>
      </c>
    </row>
    <row r="59" spans="1:6" ht="15">
      <c r="A59" s="84">
        <v>7</v>
      </c>
      <c r="B59" s="50" t="s">
        <v>51</v>
      </c>
      <c r="C59" s="50" t="s">
        <v>61</v>
      </c>
      <c r="D59" s="50">
        <v>84</v>
      </c>
      <c r="E59" s="85">
        <v>840</v>
      </c>
      <c r="F59" s="86">
        <f t="shared" si="2"/>
        <v>0.03527657984514192</v>
      </c>
    </row>
    <row r="60" spans="1:6" ht="15">
      <c r="A60" s="84">
        <v>8</v>
      </c>
      <c r="B60" s="50" t="s">
        <v>28</v>
      </c>
      <c r="C60" s="50" t="s">
        <v>29</v>
      </c>
      <c r="D60" s="50">
        <v>146</v>
      </c>
      <c r="E60" s="85">
        <v>547.5</v>
      </c>
      <c r="F60" s="86">
        <f t="shared" si="2"/>
        <v>0.022992770791922856</v>
      </c>
    </row>
    <row r="61" spans="1:6" ht="15">
      <c r="A61" s="84">
        <v>9</v>
      </c>
      <c r="B61" s="50" t="s">
        <v>21</v>
      </c>
      <c r="C61" s="50" t="s">
        <v>38</v>
      </c>
      <c r="D61" s="50">
        <v>40</v>
      </c>
      <c r="E61" s="85">
        <v>400</v>
      </c>
      <c r="F61" s="86">
        <f t="shared" si="2"/>
        <v>0.016798371354829485</v>
      </c>
    </row>
    <row r="62" spans="1:6" ht="15">
      <c r="A62" s="84">
        <f>A61+1</f>
        <v>10</v>
      </c>
      <c r="B62" s="50" t="s">
        <v>30</v>
      </c>
      <c r="C62" s="50" t="s">
        <v>31</v>
      </c>
      <c r="D62" s="50">
        <v>68</v>
      </c>
      <c r="E62" s="85">
        <v>336.86984490000003</v>
      </c>
      <c r="F62" s="86">
        <f t="shared" si="2"/>
        <v>0.014147161882185028</v>
      </c>
    </row>
    <row r="63" spans="1:6" ht="15">
      <c r="A63" s="84">
        <f aca="true" t="shared" si="3" ref="A63:A69">A62+1</f>
        <v>11</v>
      </c>
      <c r="B63" s="50" t="s">
        <v>55</v>
      </c>
      <c r="C63" s="50" t="s">
        <v>56</v>
      </c>
      <c r="D63" s="50">
        <v>30</v>
      </c>
      <c r="E63" s="85">
        <v>300</v>
      </c>
      <c r="F63" s="86">
        <f t="shared" si="2"/>
        <v>0.012598778516122114</v>
      </c>
    </row>
    <row r="64" spans="1:6" ht="15">
      <c r="A64" s="84">
        <f t="shared" si="3"/>
        <v>12</v>
      </c>
      <c r="B64" s="50" t="s">
        <v>30</v>
      </c>
      <c r="C64" s="50" t="s">
        <v>39</v>
      </c>
      <c r="D64" s="50">
        <v>60</v>
      </c>
      <c r="E64" s="85">
        <v>296.5132575</v>
      </c>
      <c r="F64" s="86">
        <f t="shared" si="2"/>
        <v>0.012452349527787947</v>
      </c>
    </row>
    <row r="65" spans="1:6" ht="15">
      <c r="A65" s="84">
        <f t="shared" si="3"/>
        <v>13</v>
      </c>
      <c r="B65" s="50" t="s">
        <v>33</v>
      </c>
      <c r="C65" s="50" t="s">
        <v>34</v>
      </c>
      <c r="D65" s="50">
        <v>97</v>
      </c>
      <c r="E65" s="85">
        <v>242.5</v>
      </c>
      <c r="F65" s="86">
        <f t="shared" si="2"/>
        <v>0.010184012633865374</v>
      </c>
    </row>
    <row r="66" spans="1:6" ht="15">
      <c r="A66" s="84">
        <f t="shared" si="3"/>
        <v>14</v>
      </c>
      <c r="B66" s="50" t="s">
        <v>49</v>
      </c>
      <c r="C66" s="50" t="s">
        <v>62</v>
      </c>
      <c r="D66" s="50">
        <v>20</v>
      </c>
      <c r="E66" s="85">
        <v>200</v>
      </c>
      <c r="F66" s="86">
        <f t="shared" si="2"/>
        <v>0.008399185677414742</v>
      </c>
    </row>
    <row r="67" spans="1:6" ht="15">
      <c r="A67" s="84">
        <f t="shared" si="3"/>
        <v>15</v>
      </c>
      <c r="B67" s="50" t="s">
        <v>21</v>
      </c>
      <c r="C67" s="50" t="s">
        <v>32</v>
      </c>
      <c r="D67" s="50">
        <v>16</v>
      </c>
      <c r="E67" s="85">
        <v>160</v>
      </c>
      <c r="F67" s="86">
        <f t="shared" si="2"/>
        <v>0.006719348541931794</v>
      </c>
    </row>
    <row r="68" spans="1:6" ht="15">
      <c r="A68" s="84">
        <f t="shared" si="3"/>
        <v>16</v>
      </c>
      <c r="B68" s="50" t="s">
        <v>23</v>
      </c>
      <c r="C68" s="50" t="s">
        <v>24</v>
      </c>
      <c r="D68" s="50">
        <v>20</v>
      </c>
      <c r="E68" s="85">
        <v>119.0217107</v>
      </c>
      <c r="F68" s="86">
        <f t="shared" si="2"/>
        <v>0.004998427239064205</v>
      </c>
    </row>
    <row r="69" spans="1:6" ht="15">
      <c r="A69" s="84">
        <f t="shared" si="3"/>
        <v>17</v>
      </c>
      <c r="B69" s="50" t="s">
        <v>21</v>
      </c>
      <c r="C69" s="50" t="s">
        <v>22</v>
      </c>
      <c r="D69" s="50">
        <v>10</v>
      </c>
      <c r="E69" s="85">
        <v>100</v>
      </c>
      <c r="F69" s="86">
        <f t="shared" si="2"/>
        <v>0.004199592838707371</v>
      </c>
    </row>
    <row r="70" spans="1:6" ht="15">
      <c r="A70" s="87"/>
      <c r="B70" s="88" t="s">
        <v>40</v>
      </c>
      <c r="C70" s="88"/>
      <c r="D70" s="88"/>
      <c r="E70" s="89">
        <f>SUM(E45:E69)</f>
        <v>19676.2441132</v>
      </c>
      <c r="F70" s="90">
        <f>SUM(F45:F69)</f>
        <v>0.8263221387045279</v>
      </c>
    </row>
    <row r="71" spans="1:6" ht="15">
      <c r="A71" s="79"/>
      <c r="B71" s="79" t="s">
        <v>124</v>
      </c>
      <c r="C71" s="91"/>
      <c r="D71" s="81"/>
      <c r="E71" s="82">
        <f>E72-E70</f>
        <v>4135.588090700003</v>
      </c>
      <c r="F71" s="83">
        <f>E71/E72</f>
        <v>0.17367786129547222</v>
      </c>
    </row>
    <row r="72" spans="1:6" ht="15">
      <c r="A72" s="87"/>
      <c r="B72" s="88" t="s">
        <v>40</v>
      </c>
      <c r="C72" s="88"/>
      <c r="D72" s="88"/>
      <c r="E72" s="89">
        <v>23811.8322039</v>
      </c>
      <c r="F72" s="92">
        <v>1</v>
      </c>
    </row>
    <row r="73" spans="1:6" ht="15">
      <c r="A73" s="79"/>
      <c r="B73" s="93" t="s">
        <v>127</v>
      </c>
      <c r="C73" s="79"/>
      <c r="D73" s="81"/>
      <c r="E73" s="79"/>
      <c r="F73" s="94">
        <v>506250000</v>
      </c>
    </row>
    <row r="74" spans="1:6" ht="15">
      <c r="A74" s="95"/>
      <c r="B74" s="95"/>
      <c r="C74" s="95"/>
      <c r="D74" s="95"/>
      <c r="E74" s="95"/>
      <c r="F74" s="95"/>
    </row>
    <row r="75" spans="1:6" ht="15">
      <c r="A75" s="69" t="s">
        <v>107</v>
      </c>
      <c r="B75" s="70"/>
      <c r="C75" s="70"/>
      <c r="D75" s="70"/>
      <c r="E75" s="70"/>
      <c r="F75" s="71"/>
    </row>
    <row r="76" spans="1:6" ht="15">
      <c r="A76" s="72" t="s">
        <v>1</v>
      </c>
      <c r="B76" s="73" t="s">
        <v>117</v>
      </c>
      <c r="C76" s="73" t="s">
        <v>4</v>
      </c>
      <c r="D76" s="73" t="s">
        <v>5</v>
      </c>
      <c r="E76" s="74" t="s">
        <v>118</v>
      </c>
      <c r="F76" s="75" t="s">
        <v>119</v>
      </c>
    </row>
    <row r="77" spans="1:6" ht="15">
      <c r="A77" s="76"/>
      <c r="B77" s="77"/>
      <c r="C77" s="77"/>
      <c r="D77" s="77"/>
      <c r="E77" s="74" t="s">
        <v>120</v>
      </c>
      <c r="F77" s="78"/>
    </row>
    <row r="78" spans="1:6" ht="15">
      <c r="A78" s="79"/>
      <c r="B78" s="80" t="s">
        <v>121</v>
      </c>
      <c r="C78" s="79"/>
      <c r="D78" s="81"/>
      <c r="E78" s="82"/>
      <c r="F78" s="83"/>
    </row>
    <row r="79" spans="1:6" ht="15">
      <c r="A79" s="84">
        <v>1</v>
      </c>
      <c r="B79" s="50" t="s">
        <v>12</v>
      </c>
      <c r="C79" s="50" t="s">
        <v>69</v>
      </c>
      <c r="D79" s="50">
        <v>50</v>
      </c>
      <c r="E79" s="85">
        <v>243.15574030000002</v>
      </c>
      <c r="F79" s="86">
        <f>E79/$E$100</f>
        <v>0.01225129981927547</v>
      </c>
    </row>
    <row r="80" spans="1:6" ht="15">
      <c r="A80" s="84">
        <v>2</v>
      </c>
      <c r="B80" s="50" t="s">
        <v>16</v>
      </c>
      <c r="C80" s="50" t="s">
        <v>70</v>
      </c>
      <c r="D80" s="50">
        <v>25</v>
      </c>
      <c r="E80" s="85">
        <v>122.38544519999999</v>
      </c>
      <c r="F80" s="86">
        <f>E80/$E$100</f>
        <v>0.0061663392392497345</v>
      </c>
    </row>
    <row r="81" spans="1:6" ht="15">
      <c r="A81" s="84">
        <v>3</v>
      </c>
      <c r="B81" s="50" t="s">
        <v>17</v>
      </c>
      <c r="C81" s="50" t="s">
        <v>72</v>
      </c>
      <c r="D81" s="50">
        <v>25</v>
      </c>
      <c r="E81" s="85">
        <v>121.795679</v>
      </c>
      <c r="F81" s="86">
        <f>E81/$E$100</f>
        <v>0.006136624117038101</v>
      </c>
    </row>
    <row r="82" spans="1:6" ht="15">
      <c r="A82" s="84">
        <v>4</v>
      </c>
      <c r="B82" s="50" t="s">
        <v>89</v>
      </c>
      <c r="C82" s="50" t="s">
        <v>71</v>
      </c>
      <c r="D82" s="50">
        <v>24</v>
      </c>
      <c r="E82" s="85">
        <v>117.5965733</v>
      </c>
      <c r="F82" s="86">
        <f>E82/$E$100</f>
        <v>0.005925053940491754</v>
      </c>
    </row>
    <row r="83" spans="1:6" ht="15">
      <c r="A83" s="79"/>
      <c r="B83" s="80"/>
      <c r="C83" s="79"/>
      <c r="D83" s="81"/>
      <c r="E83" s="82"/>
      <c r="F83" s="83"/>
    </row>
    <row r="84" spans="1:6" ht="15">
      <c r="A84" s="79"/>
      <c r="B84" s="80" t="s">
        <v>122</v>
      </c>
      <c r="C84" s="79"/>
      <c r="D84" s="81"/>
      <c r="E84" s="82"/>
      <c r="F84" s="83"/>
    </row>
    <row r="85" spans="1:6" ht="15">
      <c r="A85" s="84">
        <v>1</v>
      </c>
      <c r="B85" s="50" t="s">
        <v>8</v>
      </c>
      <c r="C85" s="50" t="s">
        <v>9</v>
      </c>
      <c r="D85" s="50">
        <v>472</v>
      </c>
      <c r="E85" s="85">
        <v>5972.1869874</v>
      </c>
      <c r="F85" s="86">
        <f>E85/$E$100</f>
        <v>0.3009061322966963</v>
      </c>
    </row>
    <row r="86" spans="1:6" ht="15">
      <c r="A86" s="84">
        <v>2</v>
      </c>
      <c r="B86" s="50" t="s">
        <v>10</v>
      </c>
      <c r="C86" s="50" t="s">
        <v>47</v>
      </c>
      <c r="D86" s="50">
        <v>5</v>
      </c>
      <c r="E86" s="85">
        <v>63.302921399999995</v>
      </c>
      <c r="F86" s="86">
        <f>E86/$E$100</f>
        <v>0.0031894910996161634</v>
      </c>
    </row>
    <row r="87" spans="1:6" ht="15">
      <c r="A87" s="84"/>
      <c r="B87" s="50"/>
      <c r="C87" s="50"/>
      <c r="D87" s="50"/>
      <c r="E87" s="85"/>
      <c r="F87" s="86"/>
    </row>
    <row r="88" spans="1:6" ht="15">
      <c r="A88" s="79"/>
      <c r="B88" s="80" t="s">
        <v>123</v>
      </c>
      <c r="C88" s="79"/>
      <c r="D88" s="81"/>
      <c r="E88" s="82"/>
      <c r="F88" s="83"/>
    </row>
    <row r="89" spans="1:6" ht="15">
      <c r="A89" s="84">
        <v>3</v>
      </c>
      <c r="B89" s="50" t="s">
        <v>25</v>
      </c>
      <c r="C89" s="50" t="s">
        <v>26</v>
      </c>
      <c r="D89" s="50">
        <v>395000</v>
      </c>
      <c r="E89" s="85">
        <v>3950</v>
      </c>
      <c r="F89" s="86">
        <f aca="true" t="shared" si="4" ref="F89:F97">E89/$E$100</f>
        <v>0.1990190905073118</v>
      </c>
    </row>
    <row r="90" spans="1:6" ht="15">
      <c r="A90" s="84">
        <v>4</v>
      </c>
      <c r="B90" s="50" t="s">
        <v>51</v>
      </c>
      <c r="C90" s="50" t="s">
        <v>63</v>
      </c>
      <c r="D90" s="50">
        <v>365</v>
      </c>
      <c r="E90" s="85">
        <v>3650</v>
      </c>
      <c r="F90" s="86">
        <f t="shared" si="4"/>
        <v>0.18390371654473117</v>
      </c>
    </row>
    <row r="91" spans="1:6" ht="15">
      <c r="A91" s="84">
        <v>5</v>
      </c>
      <c r="B91" s="50" t="s">
        <v>49</v>
      </c>
      <c r="C91" s="50" t="s">
        <v>64</v>
      </c>
      <c r="D91" s="50">
        <v>280</v>
      </c>
      <c r="E91" s="85">
        <v>2800</v>
      </c>
      <c r="F91" s="86">
        <f t="shared" si="4"/>
        <v>0.1410768236507527</v>
      </c>
    </row>
    <row r="92" spans="1:6" ht="15">
      <c r="A92" s="84">
        <v>6</v>
      </c>
      <c r="B92" s="50" t="s">
        <v>21</v>
      </c>
      <c r="C92" s="50" t="s">
        <v>22</v>
      </c>
      <c r="D92" s="50">
        <v>88</v>
      </c>
      <c r="E92" s="85">
        <v>880</v>
      </c>
      <c r="F92" s="86">
        <f t="shared" si="4"/>
        <v>0.044338430290236555</v>
      </c>
    </row>
    <row r="93" spans="1:6" ht="15">
      <c r="A93" s="84">
        <v>7</v>
      </c>
      <c r="B93" s="50" t="s">
        <v>30</v>
      </c>
      <c r="C93" s="50" t="s">
        <v>39</v>
      </c>
      <c r="D93" s="50">
        <v>80</v>
      </c>
      <c r="E93" s="85">
        <v>395.5390307</v>
      </c>
      <c r="F93" s="86">
        <f t="shared" si="4"/>
        <v>0.019929067886090553</v>
      </c>
    </row>
    <row r="94" spans="1:6" ht="15">
      <c r="A94" s="84">
        <v>8</v>
      </c>
      <c r="B94" s="50" t="s">
        <v>21</v>
      </c>
      <c r="C94" s="50" t="s">
        <v>32</v>
      </c>
      <c r="D94" s="50">
        <v>8</v>
      </c>
      <c r="E94" s="85">
        <v>80</v>
      </c>
      <c r="F94" s="86">
        <f t="shared" si="4"/>
        <v>0.004030766390021505</v>
      </c>
    </row>
    <row r="95" spans="1:6" ht="15">
      <c r="A95" s="84">
        <v>9</v>
      </c>
      <c r="B95" s="50" t="s">
        <v>23</v>
      </c>
      <c r="C95" s="50" t="s">
        <v>24</v>
      </c>
      <c r="D95" s="50">
        <v>10</v>
      </c>
      <c r="E95" s="85">
        <v>59.5108554</v>
      </c>
      <c r="F95" s="86">
        <f t="shared" si="4"/>
        <v>0.002998429447346872</v>
      </c>
    </row>
    <row r="96" spans="1:6" ht="15">
      <c r="A96" s="84">
        <v>10</v>
      </c>
      <c r="B96" s="50" t="s">
        <v>33</v>
      </c>
      <c r="C96" s="50" t="s">
        <v>34</v>
      </c>
      <c r="D96" s="50">
        <v>10</v>
      </c>
      <c r="E96" s="85">
        <v>25</v>
      </c>
      <c r="F96" s="86">
        <f t="shared" si="4"/>
        <v>0.0012596144968817203</v>
      </c>
    </row>
    <row r="97" spans="1:6" ht="15">
      <c r="A97" s="84">
        <v>11</v>
      </c>
      <c r="B97" s="50" t="s">
        <v>36</v>
      </c>
      <c r="C97" s="50" t="s">
        <v>37</v>
      </c>
      <c r="D97" s="50">
        <v>1985</v>
      </c>
      <c r="E97" s="85">
        <v>19.85</v>
      </c>
      <c r="F97" s="86">
        <f t="shared" si="4"/>
        <v>0.001000133910524086</v>
      </c>
    </row>
    <row r="98" spans="1:6" ht="15">
      <c r="A98" s="87"/>
      <c r="B98" s="88" t="s">
        <v>40</v>
      </c>
      <c r="C98" s="88"/>
      <c r="D98" s="88"/>
      <c r="E98" s="89">
        <f>SUM(E79:E97)</f>
        <v>18500.3232327</v>
      </c>
      <c r="F98" s="90">
        <f>SUM(F79:F97)</f>
        <v>0.9321310136362645</v>
      </c>
    </row>
    <row r="99" spans="1:6" ht="15">
      <c r="A99" s="79"/>
      <c r="B99" s="79" t="s">
        <v>124</v>
      </c>
      <c r="C99" s="91"/>
      <c r="D99" s="81"/>
      <c r="E99" s="82">
        <f>E100-E98</f>
        <v>1347.0189992999985</v>
      </c>
      <c r="F99" s="83">
        <f>E99/E100</f>
        <v>0.06786898636373545</v>
      </c>
    </row>
    <row r="100" spans="1:6" ht="15">
      <c r="A100" s="87"/>
      <c r="B100" s="88" t="s">
        <v>40</v>
      </c>
      <c r="C100" s="88"/>
      <c r="D100" s="88"/>
      <c r="E100" s="89">
        <v>19847.342232</v>
      </c>
      <c r="F100" s="92">
        <v>1</v>
      </c>
    </row>
    <row r="101" spans="1:6" ht="15">
      <c r="A101" s="79"/>
      <c r="B101" s="93" t="s">
        <v>128</v>
      </c>
      <c r="C101" s="79"/>
      <c r="D101" s="81"/>
      <c r="E101" s="79"/>
      <c r="F101" s="94">
        <v>506250000</v>
      </c>
    </row>
    <row r="102" spans="1:6" ht="15">
      <c r="A102" s="95"/>
      <c r="B102" s="95"/>
      <c r="C102" s="95"/>
      <c r="D102" s="95"/>
      <c r="E102" s="95"/>
      <c r="F102" s="95"/>
    </row>
  </sheetData>
  <sheetProtection/>
  <mergeCells count="20">
    <mergeCell ref="A75:F75"/>
    <mergeCell ref="A76:A77"/>
    <mergeCell ref="B76:B77"/>
    <mergeCell ref="C76:C77"/>
    <mergeCell ref="D76:D77"/>
    <mergeCell ref="F76:F77"/>
    <mergeCell ref="A41:F41"/>
    <mergeCell ref="A42:A43"/>
    <mergeCell ref="B42:B43"/>
    <mergeCell ref="C42:C43"/>
    <mergeCell ref="D42:D43"/>
    <mergeCell ref="F42:F43"/>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5">
      <c r="A1" t="s">
        <v>101</v>
      </c>
      <c r="B1" s="96" t="s">
        <v>102</v>
      </c>
    </row>
    <row r="2" spans="1:2" ht="15">
      <c r="A2" t="s">
        <v>103</v>
      </c>
      <c r="B2">
        <v>1.17</v>
      </c>
    </row>
    <row r="3" spans="1:2" ht="15">
      <c r="A3" t="s">
        <v>104</v>
      </c>
      <c r="B3">
        <v>1.17</v>
      </c>
    </row>
    <row r="4" spans="1:2" ht="15">
      <c r="A4" t="s">
        <v>105</v>
      </c>
      <c r="B4">
        <v>1.17</v>
      </c>
    </row>
    <row r="5" spans="1:2" ht="15">
      <c r="A5" t="s">
        <v>106</v>
      </c>
      <c r="B5">
        <v>1.17</v>
      </c>
    </row>
    <row r="6" spans="1:2" ht="15">
      <c r="A6" t="s">
        <v>107</v>
      </c>
      <c r="B6">
        <v>1.17</v>
      </c>
    </row>
    <row r="7" spans="1:2" ht="15">
      <c r="A7" t="s">
        <v>108</v>
      </c>
      <c r="B7">
        <v>1.17</v>
      </c>
    </row>
    <row r="8" spans="1:2" ht="15">
      <c r="A8" t="s">
        <v>109</v>
      </c>
      <c r="B8">
        <v>1.17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A2"/>
    </sheetView>
  </sheetViews>
  <sheetFormatPr defaultColWidth="9.140625" defaultRowHeight="15"/>
  <cols>
    <col min="1" max="1" width="34.00390625" style="103" customWidth="1"/>
    <col min="2" max="2" width="9.140625" style="103" customWidth="1"/>
    <col min="3" max="3" width="11.421875" style="103" customWidth="1"/>
    <col min="4" max="4" width="9.140625" style="103" customWidth="1"/>
    <col min="5" max="5" width="11.421875" style="103" customWidth="1"/>
    <col min="6" max="6" width="9.140625" style="103" customWidth="1"/>
    <col min="7" max="7" width="11.57421875" style="103" customWidth="1"/>
    <col min="8" max="8" width="9.140625" style="103" customWidth="1"/>
    <col min="9" max="9" width="12.7109375" style="103" customWidth="1"/>
  </cols>
  <sheetData>
    <row r="1" spans="1:9" ht="15">
      <c r="A1" s="97" t="s">
        <v>101</v>
      </c>
      <c r="B1" s="97" t="s">
        <v>129</v>
      </c>
      <c r="C1" s="97"/>
      <c r="D1" s="97" t="s">
        <v>130</v>
      </c>
      <c r="E1" s="97"/>
      <c r="F1" s="97" t="s">
        <v>131</v>
      </c>
      <c r="G1" s="97"/>
      <c r="H1" s="97" t="s">
        <v>132</v>
      </c>
      <c r="I1" s="97"/>
    </row>
    <row r="2" spans="1:9" ht="25.5">
      <c r="A2" s="97"/>
      <c r="B2" s="98" t="s">
        <v>133</v>
      </c>
      <c r="C2" s="98" t="s">
        <v>134</v>
      </c>
      <c r="D2" s="98" t="s">
        <v>133</v>
      </c>
      <c r="E2" s="98" t="s">
        <v>134</v>
      </c>
      <c r="F2" s="98" t="s">
        <v>133</v>
      </c>
      <c r="G2" s="98" t="s">
        <v>134</v>
      </c>
      <c r="H2" s="98" t="s">
        <v>133</v>
      </c>
      <c r="I2" s="98" t="s">
        <v>134</v>
      </c>
    </row>
    <row r="3" spans="1:9" ht="15.75">
      <c r="A3" s="99" t="s">
        <v>135</v>
      </c>
      <c r="B3" s="100">
        <v>-0.07011511623859405</v>
      </c>
      <c r="C3" s="100">
        <v>0.12878991961479186</v>
      </c>
      <c r="D3" s="100">
        <v>0.04442139565944672</v>
      </c>
      <c r="E3" s="100">
        <v>0.08715197741985321</v>
      </c>
      <c r="F3" s="100">
        <v>0.06825569570064546</v>
      </c>
      <c r="G3" s="100">
        <v>0.08928227722644808</v>
      </c>
      <c r="H3" s="100">
        <v>0.07847669422626498</v>
      </c>
      <c r="I3" s="100">
        <v>0.09920266270637512</v>
      </c>
    </row>
    <row r="4" spans="1:9" ht="15.75">
      <c r="A4" s="99" t="s">
        <v>136</v>
      </c>
      <c r="B4" s="100">
        <v>-0.08163287937641146</v>
      </c>
      <c r="C4" s="100">
        <v>0.12878991961479186</v>
      </c>
      <c r="D4" s="100">
        <v>0.0429889589548111</v>
      </c>
      <c r="E4" s="100">
        <v>0.08715197741985321</v>
      </c>
      <c r="F4" s="100">
        <v>0.06706661880016329</v>
      </c>
      <c r="G4" s="100">
        <v>0.08928227722644808</v>
      </c>
      <c r="H4" s="100">
        <v>0.07717590034008026</v>
      </c>
      <c r="I4" s="100">
        <v>0.09920266270637512</v>
      </c>
    </row>
    <row r="5" spans="1:9" ht="15.75">
      <c r="A5" s="99" t="s">
        <v>137</v>
      </c>
      <c r="B5" s="100">
        <v>-0.19257565960288048</v>
      </c>
      <c r="C5" s="100">
        <v>0.12878991961479186</v>
      </c>
      <c r="D5" s="100">
        <v>0.0014402776956558227</v>
      </c>
      <c r="E5" s="100">
        <v>0.08715197741985321</v>
      </c>
      <c r="F5" s="101">
        <v>0</v>
      </c>
      <c r="G5" s="101">
        <v>0</v>
      </c>
      <c r="H5" s="100">
        <v>0.03918130695819855</v>
      </c>
      <c r="I5" s="100">
        <v>0.08978818953037264</v>
      </c>
    </row>
    <row r="6" spans="1:9" ht="15.75">
      <c r="A6" s="99" t="s">
        <v>138</v>
      </c>
      <c r="B6" s="100">
        <v>0.0519719809293747</v>
      </c>
      <c r="C6" s="100">
        <v>0.12878991961479186</v>
      </c>
      <c r="D6" s="100">
        <v>0.08452407419681549</v>
      </c>
      <c r="E6" s="100">
        <v>0.08715197741985321</v>
      </c>
      <c r="F6" s="101">
        <v>0</v>
      </c>
      <c r="G6" s="101">
        <v>0</v>
      </c>
      <c r="H6" s="100">
        <v>0.08620476424694061</v>
      </c>
      <c r="I6" s="100">
        <v>0.08978818953037264</v>
      </c>
    </row>
    <row r="7" spans="1:9" ht="15.75">
      <c r="A7" s="99" t="s">
        <v>139</v>
      </c>
      <c r="B7" s="100">
        <v>0.05544489920139313</v>
      </c>
      <c r="C7" s="100">
        <v>0.12878991961479186</v>
      </c>
      <c r="D7" s="100">
        <v>0.09542904198169709</v>
      </c>
      <c r="E7" s="100">
        <v>0.08715197741985321</v>
      </c>
      <c r="F7" s="101">
        <v>0</v>
      </c>
      <c r="G7" s="101">
        <v>0</v>
      </c>
      <c r="H7" s="100">
        <v>0.09362860023975374</v>
      </c>
      <c r="I7" s="100">
        <v>0.08978818953037264</v>
      </c>
    </row>
    <row r="8" spans="1:9" ht="15.75">
      <c r="A8" s="99" t="s">
        <v>140</v>
      </c>
      <c r="B8" s="100">
        <v>0.014123156666755676</v>
      </c>
      <c r="C8" s="100">
        <v>0.12878991961479186</v>
      </c>
      <c r="D8" s="101">
        <v>0</v>
      </c>
      <c r="E8" s="101">
        <v>0</v>
      </c>
      <c r="F8" s="101">
        <v>0</v>
      </c>
      <c r="G8" s="101">
        <v>0</v>
      </c>
      <c r="H8" s="100">
        <v>0.06519469320774081</v>
      </c>
      <c r="I8" s="100">
        <v>0.1024159848690033</v>
      </c>
    </row>
    <row r="9" spans="1:9" ht="15.75">
      <c r="A9" s="99" t="s">
        <v>141</v>
      </c>
      <c r="B9" s="100">
        <v>0.07401208579540254</v>
      </c>
      <c r="C9" s="100">
        <v>0.12878991961479186</v>
      </c>
      <c r="D9" s="101">
        <v>0</v>
      </c>
      <c r="E9" s="101">
        <v>0</v>
      </c>
      <c r="F9" s="101">
        <v>0</v>
      </c>
      <c r="G9" s="101">
        <v>0</v>
      </c>
      <c r="H9" s="100">
        <v>0.08587382137775422</v>
      </c>
      <c r="I9" s="100">
        <v>0.10677259564399721</v>
      </c>
    </row>
    <row r="10" spans="1:7" ht="15">
      <c r="A10" s="102" t="s">
        <v>142</v>
      </c>
      <c r="B10" s="102"/>
      <c r="C10" s="102"/>
      <c r="D10" s="102"/>
      <c r="E10" s="102"/>
      <c r="F10" s="102"/>
      <c r="G10" s="102"/>
    </row>
    <row r="11" spans="1:9" ht="15">
      <c r="A11" s="104" t="s">
        <v>143</v>
      </c>
      <c r="B11" s="104"/>
      <c r="C11" s="104"/>
      <c r="D11" s="104"/>
      <c r="E11" s="104"/>
      <c r="F11" s="104"/>
      <c r="G11" s="104"/>
      <c r="H11" s="104"/>
      <c r="I11" s="104"/>
    </row>
    <row r="12" ht="15.75">
      <c r="A12" s="105" t="s">
        <v>144</v>
      </c>
    </row>
    <row r="13" spans="1:3" ht="15">
      <c r="A13" s="106" t="s">
        <v>145</v>
      </c>
      <c r="B13" s="107"/>
      <c r="C13" s="107"/>
    </row>
    <row r="14" spans="1:3" ht="15">
      <c r="A14" s="106" t="s">
        <v>146</v>
      </c>
      <c r="B14" s="107"/>
      <c r="C14" s="107"/>
    </row>
    <row r="15" spans="1:9" ht="15">
      <c r="A15" s="108" t="s">
        <v>147</v>
      </c>
      <c r="B15" s="108"/>
      <c r="C15" s="108"/>
      <c r="D15" s="108"/>
      <c r="E15" s="108"/>
      <c r="F15" s="108"/>
      <c r="G15" s="108"/>
      <c r="H15" s="108"/>
      <c r="I15" s="108"/>
    </row>
    <row r="17" spans="1:9" ht="51" customHeight="1">
      <c r="A17" s="232" t="s">
        <v>556</v>
      </c>
      <c r="B17" s="232"/>
      <c r="C17" s="232"/>
      <c r="D17" s="232"/>
      <c r="E17" s="232"/>
      <c r="F17" s="232"/>
      <c r="G17" s="232"/>
      <c r="H17" s="232"/>
      <c r="I17" s="232"/>
    </row>
  </sheetData>
  <sheetProtection/>
  <mergeCells count="9">
    <mergeCell ref="A11:I11"/>
    <mergeCell ref="A15:I15"/>
    <mergeCell ref="A17:I17"/>
    <mergeCell ref="A1:A2"/>
    <mergeCell ref="B1:C1"/>
    <mergeCell ref="D1:E1"/>
    <mergeCell ref="F1:G1"/>
    <mergeCell ref="H1:I1"/>
    <mergeCell ref="A10:G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95" customWidth="1"/>
    <col min="2" max="2" width="47.57421875" style="95" customWidth="1"/>
    <col min="3" max="3" width="2.140625" style="95" bestFit="1" customWidth="1"/>
    <col min="4" max="5" width="4.140625" style="95" bestFit="1" customWidth="1"/>
    <col min="6" max="8" width="2.140625" style="95" bestFit="1" customWidth="1"/>
    <col min="9" max="9" width="4.140625" style="95" bestFit="1" customWidth="1"/>
    <col min="10" max="10" width="5.28125" style="95" customWidth="1"/>
    <col min="11" max="19" width="2.140625" style="95" bestFit="1" customWidth="1"/>
    <col min="20" max="20" width="5.00390625" style="95" customWidth="1"/>
    <col min="21" max="24" width="2.140625" style="95" bestFit="1" customWidth="1"/>
    <col min="25" max="25" width="5.140625" style="95" customWidth="1"/>
    <col min="26" max="29" width="2.140625" style="95" bestFit="1" customWidth="1"/>
    <col min="30" max="30" width="3.140625" style="95" bestFit="1" customWidth="1"/>
    <col min="31" max="39" width="2.140625" style="95" bestFit="1" customWidth="1"/>
    <col min="40" max="40" width="3.140625" style="95" customWidth="1"/>
    <col min="41" max="62" width="2.140625" style="95" bestFit="1" customWidth="1"/>
    <col min="63" max="63" width="9.7109375" style="95" customWidth="1"/>
    <col min="64" max="16384" width="9.140625" style="95" customWidth="1"/>
  </cols>
  <sheetData>
    <row r="1" spans="1:82" s="115" customFormat="1" ht="17.25" thickBot="1">
      <c r="A1" s="109" t="s">
        <v>148</v>
      </c>
      <c r="B1" s="110" t="s">
        <v>149</v>
      </c>
      <c r="C1" s="111" t="s">
        <v>150</v>
      </c>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c r="BL1" s="114"/>
      <c r="BM1" s="114"/>
      <c r="BN1" s="114"/>
      <c r="BO1" s="114"/>
      <c r="BP1" s="114"/>
      <c r="BQ1" s="114"/>
      <c r="BR1" s="114"/>
      <c r="BS1" s="114"/>
      <c r="BT1" s="114"/>
      <c r="BU1" s="114"/>
      <c r="BV1" s="114"/>
      <c r="BW1" s="114"/>
      <c r="BX1" s="114"/>
      <c r="BY1" s="114"/>
      <c r="BZ1" s="114"/>
      <c r="CA1" s="114"/>
      <c r="CB1" s="114"/>
      <c r="CC1" s="114"/>
      <c r="CD1" s="114"/>
    </row>
    <row r="2" spans="1:82" s="123" customFormat="1" ht="18.75" thickBot="1">
      <c r="A2" s="116"/>
      <c r="B2" s="117"/>
      <c r="C2" s="118" t="s">
        <v>151</v>
      </c>
      <c r="D2" s="119"/>
      <c r="E2" s="119"/>
      <c r="F2" s="119"/>
      <c r="G2" s="119"/>
      <c r="H2" s="119"/>
      <c r="I2" s="119"/>
      <c r="J2" s="119"/>
      <c r="K2" s="119"/>
      <c r="L2" s="119"/>
      <c r="M2" s="119"/>
      <c r="N2" s="119"/>
      <c r="O2" s="119"/>
      <c r="P2" s="119"/>
      <c r="Q2" s="119"/>
      <c r="R2" s="119"/>
      <c r="S2" s="119"/>
      <c r="T2" s="119"/>
      <c r="U2" s="119"/>
      <c r="V2" s="120"/>
      <c r="W2" s="118" t="s">
        <v>152</v>
      </c>
      <c r="X2" s="119"/>
      <c r="Y2" s="119"/>
      <c r="Z2" s="119"/>
      <c r="AA2" s="119"/>
      <c r="AB2" s="119"/>
      <c r="AC2" s="119"/>
      <c r="AD2" s="119"/>
      <c r="AE2" s="119"/>
      <c r="AF2" s="119"/>
      <c r="AG2" s="119"/>
      <c r="AH2" s="119"/>
      <c r="AI2" s="119"/>
      <c r="AJ2" s="119"/>
      <c r="AK2" s="119"/>
      <c r="AL2" s="119"/>
      <c r="AM2" s="119"/>
      <c r="AN2" s="119"/>
      <c r="AO2" s="119"/>
      <c r="AP2" s="120"/>
      <c r="AQ2" s="118" t="s">
        <v>153</v>
      </c>
      <c r="AR2" s="119"/>
      <c r="AS2" s="119"/>
      <c r="AT2" s="119"/>
      <c r="AU2" s="119"/>
      <c r="AV2" s="119"/>
      <c r="AW2" s="119"/>
      <c r="AX2" s="119"/>
      <c r="AY2" s="119"/>
      <c r="AZ2" s="119"/>
      <c r="BA2" s="119"/>
      <c r="BB2" s="119"/>
      <c r="BC2" s="119"/>
      <c r="BD2" s="119"/>
      <c r="BE2" s="119"/>
      <c r="BF2" s="119"/>
      <c r="BG2" s="119"/>
      <c r="BH2" s="119"/>
      <c r="BI2" s="119"/>
      <c r="BJ2" s="120"/>
      <c r="BK2" s="121" t="s">
        <v>154</v>
      </c>
      <c r="BL2" s="122"/>
      <c r="BM2" s="122"/>
      <c r="BN2" s="122"/>
      <c r="BO2" s="122"/>
      <c r="BP2" s="122"/>
      <c r="BQ2" s="122"/>
      <c r="BR2" s="122"/>
      <c r="BS2" s="122"/>
      <c r="BT2" s="122"/>
      <c r="BU2" s="122"/>
      <c r="BV2" s="122"/>
      <c r="BW2" s="122"/>
      <c r="BX2" s="122"/>
      <c r="BY2" s="122"/>
      <c r="BZ2" s="122"/>
      <c r="CA2" s="122"/>
      <c r="CB2" s="122"/>
      <c r="CC2" s="122"/>
      <c r="CD2" s="122"/>
    </row>
    <row r="3" spans="1:82" s="129" customFormat="1" ht="18.75" thickBot="1">
      <c r="A3" s="116"/>
      <c r="B3" s="117"/>
      <c r="C3" s="124" t="s">
        <v>155</v>
      </c>
      <c r="D3" s="125"/>
      <c r="E3" s="125"/>
      <c r="F3" s="125"/>
      <c r="G3" s="125"/>
      <c r="H3" s="125"/>
      <c r="I3" s="125"/>
      <c r="J3" s="125"/>
      <c r="K3" s="125"/>
      <c r="L3" s="126"/>
      <c r="M3" s="124" t="s">
        <v>156</v>
      </c>
      <c r="N3" s="125"/>
      <c r="O3" s="125"/>
      <c r="P3" s="125"/>
      <c r="Q3" s="125"/>
      <c r="R3" s="125"/>
      <c r="S3" s="125"/>
      <c r="T3" s="125"/>
      <c r="U3" s="125"/>
      <c r="V3" s="126"/>
      <c r="W3" s="124" t="s">
        <v>155</v>
      </c>
      <c r="X3" s="125"/>
      <c r="Y3" s="125"/>
      <c r="Z3" s="125"/>
      <c r="AA3" s="125"/>
      <c r="AB3" s="125"/>
      <c r="AC3" s="125"/>
      <c r="AD3" s="125"/>
      <c r="AE3" s="125"/>
      <c r="AF3" s="126"/>
      <c r="AG3" s="124" t="s">
        <v>156</v>
      </c>
      <c r="AH3" s="125"/>
      <c r="AI3" s="125"/>
      <c r="AJ3" s="125"/>
      <c r="AK3" s="125"/>
      <c r="AL3" s="125"/>
      <c r="AM3" s="125"/>
      <c r="AN3" s="125"/>
      <c r="AO3" s="125"/>
      <c r="AP3" s="126"/>
      <c r="AQ3" s="124" t="s">
        <v>155</v>
      </c>
      <c r="AR3" s="125"/>
      <c r="AS3" s="125"/>
      <c r="AT3" s="125"/>
      <c r="AU3" s="125"/>
      <c r="AV3" s="125"/>
      <c r="AW3" s="125"/>
      <c r="AX3" s="125"/>
      <c r="AY3" s="125"/>
      <c r="AZ3" s="126"/>
      <c r="BA3" s="124" t="s">
        <v>156</v>
      </c>
      <c r="BB3" s="125"/>
      <c r="BC3" s="125"/>
      <c r="BD3" s="125"/>
      <c r="BE3" s="125"/>
      <c r="BF3" s="125"/>
      <c r="BG3" s="125"/>
      <c r="BH3" s="125"/>
      <c r="BI3" s="125"/>
      <c r="BJ3" s="126"/>
      <c r="BK3" s="127"/>
      <c r="BL3" s="128"/>
      <c r="BM3" s="128"/>
      <c r="BN3" s="128"/>
      <c r="BO3" s="128"/>
      <c r="BP3" s="128"/>
      <c r="BQ3" s="128"/>
      <c r="BR3" s="128"/>
      <c r="BS3" s="128"/>
      <c r="BT3" s="128"/>
      <c r="BU3" s="128"/>
      <c r="BV3" s="128"/>
      <c r="BW3" s="128"/>
      <c r="BX3" s="128"/>
      <c r="BY3" s="128"/>
      <c r="BZ3" s="128"/>
      <c r="CA3" s="128"/>
      <c r="CB3" s="128"/>
      <c r="CC3" s="128"/>
      <c r="CD3" s="128"/>
    </row>
    <row r="4" spans="1:82" s="129" customFormat="1" ht="18">
      <c r="A4" s="116"/>
      <c r="B4" s="117"/>
      <c r="C4" s="130" t="s">
        <v>157</v>
      </c>
      <c r="D4" s="131"/>
      <c r="E4" s="131"/>
      <c r="F4" s="131"/>
      <c r="G4" s="132"/>
      <c r="H4" s="133" t="s">
        <v>158</v>
      </c>
      <c r="I4" s="134"/>
      <c r="J4" s="134"/>
      <c r="K4" s="134"/>
      <c r="L4" s="135"/>
      <c r="M4" s="130" t="s">
        <v>157</v>
      </c>
      <c r="N4" s="131"/>
      <c r="O4" s="131"/>
      <c r="P4" s="131"/>
      <c r="Q4" s="132"/>
      <c r="R4" s="133" t="s">
        <v>158</v>
      </c>
      <c r="S4" s="134"/>
      <c r="T4" s="134"/>
      <c r="U4" s="134"/>
      <c r="V4" s="135"/>
      <c r="W4" s="130" t="s">
        <v>157</v>
      </c>
      <c r="X4" s="131"/>
      <c r="Y4" s="131"/>
      <c r="Z4" s="131"/>
      <c r="AA4" s="132"/>
      <c r="AB4" s="133" t="s">
        <v>158</v>
      </c>
      <c r="AC4" s="134"/>
      <c r="AD4" s="134"/>
      <c r="AE4" s="134"/>
      <c r="AF4" s="135"/>
      <c r="AG4" s="130" t="s">
        <v>157</v>
      </c>
      <c r="AH4" s="131"/>
      <c r="AI4" s="131"/>
      <c r="AJ4" s="131"/>
      <c r="AK4" s="132"/>
      <c r="AL4" s="133" t="s">
        <v>158</v>
      </c>
      <c r="AM4" s="134"/>
      <c r="AN4" s="134"/>
      <c r="AO4" s="134"/>
      <c r="AP4" s="135"/>
      <c r="AQ4" s="130" t="s">
        <v>157</v>
      </c>
      <c r="AR4" s="131"/>
      <c r="AS4" s="131"/>
      <c r="AT4" s="131"/>
      <c r="AU4" s="132"/>
      <c r="AV4" s="133" t="s">
        <v>158</v>
      </c>
      <c r="AW4" s="134"/>
      <c r="AX4" s="134"/>
      <c r="AY4" s="134"/>
      <c r="AZ4" s="135"/>
      <c r="BA4" s="130" t="s">
        <v>157</v>
      </c>
      <c r="BB4" s="131"/>
      <c r="BC4" s="131"/>
      <c r="BD4" s="131"/>
      <c r="BE4" s="132"/>
      <c r="BF4" s="133" t="s">
        <v>158</v>
      </c>
      <c r="BG4" s="134"/>
      <c r="BH4" s="134"/>
      <c r="BI4" s="134"/>
      <c r="BJ4" s="135"/>
      <c r="BK4" s="127"/>
      <c r="BL4" s="128"/>
      <c r="BM4" s="128"/>
      <c r="BN4" s="128"/>
      <c r="BO4" s="128"/>
      <c r="BP4" s="128"/>
      <c r="BQ4" s="128"/>
      <c r="BR4" s="128"/>
      <c r="BS4" s="128"/>
      <c r="BT4" s="128"/>
      <c r="BU4" s="128"/>
      <c r="BV4" s="128"/>
      <c r="BW4" s="128"/>
      <c r="BX4" s="128"/>
      <c r="BY4" s="128"/>
      <c r="BZ4" s="128"/>
      <c r="CA4" s="128"/>
      <c r="CB4" s="128"/>
      <c r="CC4" s="128"/>
      <c r="CD4" s="128"/>
    </row>
    <row r="5" spans="1:107" s="143" customFormat="1" ht="15" customHeight="1">
      <c r="A5" s="116"/>
      <c r="B5" s="117"/>
      <c r="C5" s="136">
        <v>1</v>
      </c>
      <c r="D5" s="137">
        <v>2</v>
      </c>
      <c r="E5" s="137">
        <v>3</v>
      </c>
      <c r="F5" s="137">
        <v>4</v>
      </c>
      <c r="G5" s="138">
        <v>5</v>
      </c>
      <c r="H5" s="136">
        <v>1</v>
      </c>
      <c r="I5" s="137">
        <v>2</v>
      </c>
      <c r="J5" s="137">
        <v>3</v>
      </c>
      <c r="K5" s="137">
        <v>4</v>
      </c>
      <c r="L5" s="138">
        <v>5</v>
      </c>
      <c r="M5" s="136">
        <v>1</v>
      </c>
      <c r="N5" s="137">
        <v>2</v>
      </c>
      <c r="O5" s="137">
        <v>3</v>
      </c>
      <c r="P5" s="137">
        <v>4</v>
      </c>
      <c r="Q5" s="138">
        <v>5</v>
      </c>
      <c r="R5" s="136">
        <v>1</v>
      </c>
      <c r="S5" s="137">
        <v>2</v>
      </c>
      <c r="T5" s="137">
        <v>3</v>
      </c>
      <c r="U5" s="137">
        <v>4</v>
      </c>
      <c r="V5" s="138">
        <v>5</v>
      </c>
      <c r="W5" s="136">
        <v>1</v>
      </c>
      <c r="X5" s="137">
        <v>2</v>
      </c>
      <c r="Y5" s="137">
        <v>3</v>
      </c>
      <c r="Z5" s="137">
        <v>4</v>
      </c>
      <c r="AA5" s="138">
        <v>5</v>
      </c>
      <c r="AB5" s="136">
        <v>1</v>
      </c>
      <c r="AC5" s="137">
        <v>2</v>
      </c>
      <c r="AD5" s="137">
        <v>3</v>
      </c>
      <c r="AE5" s="137">
        <v>4</v>
      </c>
      <c r="AF5" s="138">
        <v>5</v>
      </c>
      <c r="AG5" s="136">
        <v>1</v>
      </c>
      <c r="AH5" s="137">
        <v>2</v>
      </c>
      <c r="AI5" s="137">
        <v>3</v>
      </c>
      <c r="AJ5" s="137">
        <v>4</v>
      </c>
      <c r="AK5" s="138">
        <v>5</v>
      </c>
      <c r="AL5" s="136">
        <v>1</v>
      </c>
      <c r="AM5" s="137">
        <v>2</v>
      </c>
      <c r="AN5" s="137">
        <v>3</v>
      </c>
      <c r="AO5" s="137">
        <v>4</v>
      </c>
      <c r="AP5" s="138">
        <v>5</v>
      </c>
      <c r="AQ5" s="136">
        <v>1</v>
      </c>
      <c r="AR5" s="137">
        <v>2</v>
      </c>
      <c r="AS5" s="137">
        <v>3</v>
      </c>
      <c r="AT5" s="137">
        <v>4</v>
      </c>
      <c r="AU5" s="138">
        <v>5</v>
      </c>
      <c r="AV5" s="136">
        <v>1</v>
      </c>
      <c r="AW5" s="137">
        <v>2</v>
      </c>
      <c r="AX5" s="137">
        <v>3</v>
      </c>
      <c r="AY5" s="137">
        <v>4</v>
      </c>
      <c r="AZ5" s="138">
        <v>5</v>
      </c>
      <c r="BA5" s="136">
        <v>1</v>
      </c>
      <c r="BB5" s="137">
        <v>2</v>
      </c>
      <c r="BC5" s="137">
        <v>3</v>
      </c>
      <c r="BD5" s="137">
        <v>4</v>
      </c>
      <c r="BE5" s="138">
        <v>5</v>
      </c>
      <c r="BF5" s="136">
        <v>1</v>
      </c>
      <c r="BG5" s="137">
        <v>2</v>
      </c>
      <c r="BH5" s="137">
        <v>3</v>
      </c>
      <c r="BI5" s="137">
        <v>4</v>
      </c>
      <c r="BJ5" s="138">
        <v>5</v>
      </c>
      <c r="BK5" s="139"/>
      <c r="BL5" s="140"/>
      <c r="BM5" s="140"/>
      <c r="BN5" s="140"/>
      <c r="BO5" s="141"/>
      <c r="BP5" s="141"/>
      <c r="BQ5" s="141"/>
      <c r="BR5" s="141"/>
      <c r="BS5" s="141"/>
      <c r="BT5" s="141"/>
      <c r="BU5" s="141"/>
      <c r="BV5" s="141"/>
      <c r="BW5" s="141"/>
      <c r="BX5" s="141"/>
      <c r="BY5" s="141"/>
      <c r="BZ5" s="141"/>
      <c r="CA5" s="141"/>
      <c r="CB5" s="141"/>
      <c r="CC5" s="141"/>
      <c r="CD5" s="141"/>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row>
    <row r="6" spans="1:63" ht="15">
      <c r="A6" s="144" t="s">
        <v>159</v>
      </c>
      <c r="B6" s="145" t="s">
        <v>160</v>
      </c>
      <c r="C6" s="146"/>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8"/>
    </row>
    <row r="7" spans="1:63" ht="15">
      <c r="A7" s="144" t="s">
        <v>161</v>
      </c>
      <c r="B7" s="149" t="s">
        <v>162</v>
      </c>
      <c r="C7" s="14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8"/>
    </row>
    <row r="8" spans="1:63" ht="15">
      <c r="A8" s="144"/>
      <c r="B8" s="150" t="s">
        <v>163</v>
      </c>
      <c r="C8" s="151"/>
      <c r="D8" s="152"/>
      <c r="E8" s="152"/>
      <c r="F8" s="152"/>
      <c r="G8" s="153"/>
      <c r="H8" s="151"/>
      <c r="I8" s="152"/>
      <c r="J8" s="152"/>
      <c r="K8" s="152"/>
      <c r="L8" s="153"/>
      <c r="M8" s="151"/>
      <c r="N8" s="152"/>
      <c r="O8" s="152"/>
      <c r="P8" s="152"/>
      <c r="Q8" s="153"/>
      <c r="R8" s="151"/>
      <c r="S8" s="152"/>
      <c r="T8" s="152"/>
      <c r="U8" s="152"/>
      <c r="V8" s="153"/>
      <c r="W8" s="151"/>
      <c r="X8" s="152"/>
      <c r="Y8" s="152"/>
      <c r="Z8" s="152"/>
      <c r="AA8" s="153"/>
      <c r="AB8" s="151"/>
      <c r="AC8" s="152"/>
      <c r="AD8" s="152"/>
      <c r="AE8" s="152"/>
      <c r="AF8" s="153"/>
      <c r="AG8" s="151"/>
      <c r="AH8" s="152"/>
      <c r="AI8" s="152"/>
      <c r="AJ8" s="152"/>
      <c r="AK8" s="153"/>
      <c r="AL8" s="151"/>
      <c r="AM8" s="152"/>
      <c r="AN8" s="152"/>
      <c r="AO8" s="152"/>
      <c r="AP8" s="153"/>
      <c r="AQ8" s="151"/>
      <c r="AR8" s="152"/>
      <c r="AS8" s="152"/>
      <c r="AT8" s="152"/>
      <c r="AU8" s="153"/>
      <c r="AV8" s="151"/>
      <c r="AW8" s="152"/>
      <c r="AX8" s="152"/>
      <c r="AY8" s="152"/>
      <c r="AZ8" s="153"/>
      <c r="BA8" s="151"/>
      <c r="BB8" s="152"/>
      <c r="BC8" s="152"/>
      <c r="BD8" s="152"/>
      <c r="BE8" s="153"/>
      <c r="BF8" s="151"/>
      <c r="BG8" s="152"/>
      <c r="BH8" s="152"/>
      <c r="BI8" s="152"/>
      <c r="BJ8" s="153"/>
      <c r="BK8" s="154"/>
    </row>
    <row r="9" spans="1:63" ht="15">
      <c r="A9" s="144"/>
      <c r="B9" s="150" t="s">
        <v>164</v>
      </c>
      <c r="C9" s="151"/>
      <c r="D9" s="152"/>
      <c r="E9" s="152"/>
      <c r="F9" s="152"/>
      <c r="G9" s="153"/>
      <c r="H9" s="151"/>
      <c r="I9" s="152"/>
      <c r="J9" s="152"/>
      <c r="K9" s="152"/>
      <c r="L9" s="153"/>
      <c r="M9" s="151"/>
      <c r="N9" s="152"/>
      <c r="O9" s="152"/>
      <c r="P9" s="152"/>
      <c r="Q9" s="153"/>
      <c r="R9" s="151"/>
      <c r="S9" s="152"/>
      <c r="T9" s="152"/>
      <c r="U9" s="152"/>
      <c r="V9" s="153"/>
      <c r="W9" s="151"/>
      <c r="X9" s="152"/>
      <c r="Y9" s="152"/>
      <c r="Z9" s="152"/>
      <c r="AA9" s="153"/>
      <c r="AB9" s="151"/>
      <c r="AC9" s="152"/>
      <c r="AD9" s="152"/>
      <c r="AE9" s="152"/>
      <c r="AF9" s="153"/>
      <c r="AG9" s="151"/>
      <c r="AH9" s="152"/>
      <c r="AI9" s="152"/>
      <c r="AJ9" s="152"/>
      <c r="AK9" s="153"/>
      <c r="AL9" s="151"/>
      <c r="AM9" s="152"/>
      <c r="AN9" s="152"/>
      <c r="AO9" s="152"/>
      <c r="AP9" s="153"/>
      <c r="AQ9" s="151"/>
      <c r="AR9" s="152"/>
      <c r="AS9" s="152"/>
      <c r="AT9" s="152"/>
      <c r="AU9" s="153"/>
      <c r="AV9" s="151"/>
      <c r="AW9" s="152"/>
      <c r="AX9" s="152"/>
      <c r="AY9" s="152"/>
      <c r="AZ9" s="153"/>
      <c r="BA9" s="151"/>
      <c r="BB9" s="152"/>
      <c r="BC9" s="152"/>
      <c r="BD9" s="152"/>
      <c r="BE9" s="153"/>
      <c r="BF9" s="151"/>
      <c r="BG9" s="152"/>
      <c r="BH9" s="152"/>
      <c r="BI9" s="152"/>
      <c r="BJ9" s="153"/>
      <c r="BK9" s="154"/>
    </row>
    <row r="10" spans="1:63" ht="15">
      <c r="A10" s="144" t="s">
        <v>165</v>
      </c>
      <c r="B10" s="149" t="s">
        <v>166</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8"/>
    </row>
    <row r="11" spans="1:63" ht="15">
      <c r="A11" s="144"/>
      <c r="B11" s="150" t="s">
        <v>163</v>
      </c>
      <c r="C11" s="151"/>
      <c r="D11" s="152"/>
      <c r="E11" s="152"/>
      <c r="F11" s="152"/>
      <c r="G11" s="153"/>
      <c r="H11" s="151"/>
      <c r="I11" s="152"/>
      <c r="J11" s="152"/>
      <c r="K11" s="152"/>
      <c r="L11" s="153"/>
      <c r="M11" s="151"/>
      <c r="N11" s="152"/>
      <c r="O11" s="152"/>
      <c r="P11" s="152"/>
      <c r="Q11" s="153"/>
      <c r="R11" s="151"/>
      <c r="S11" s="152"/>
      <c r="T11" s="152"/>
      <c r="U11" s="152"/>
      <c r="V11" s="153"/>
      <c r="W11" s="151"/>
      <c r="X11" s="152"/>
      <c r="Y11" s="152"/>
      <c r="Z11" s="152"/>
      <c r="AA11" s="153"/>
      <c r="AB11" s="151"/>
      <c r="AC11" s="152"/>
      <c r="AD11" s="152"/>
      <c r="AE11" s="152"/>
      <c r="AF11" s="153"/>
      <c r="AG11" s="151"/>
      <c r="AH11" s="152"/>
      <c r="AI11" s="152"/>
      <c r="AJ11" s="152"/>
      <c r="AK11" s="153"/>
      <c r="AL11" s="151"/>
      <c r="AM11" s="152"/>
      <c r="AN11" s="152"/>
      <c r="AO11" s="152"/>
      <c r="AP11" s="153"/>
      <c r="AQ11" s="151"/>
      <c r="AR11" s="152"/>
      <c r="AS11" s="152"/>
      <c r="AT11" s="152"/>
      <c r="AU11" s="153"/>
      <c r="AV11" s="151"/>
      <c r="AW11" s="152"/>
      <c r="AX11" s="152"/>
      <c r="AY11" s="152"/>
      <c r="AZ11" s="153"/>
      <c r="BA11" s="151"/>
      <c r="BB11" s="152"/>
      <c r="BC11" s="152"/>
      <c r="BD11" s="152"/>
      <c r="BE11" s="153"/>
      <c r="BF11" s="151"/>
      <c r="BG11" s="152"/>
      <c r="BH11" s="152"/>
      <c r="BI11" s="152"/>
      <c r="BJ11" s="153"/>
      <c r="BK11" s="154"/>
    </row>
    <row r="12" spans="1:63" ht="15">
      <c r="A12" s="144"/>
      <c r="B12" s="150" t="s">
        <v>167</v>
      </c>
      <c r="C12" s="151"/>
      <c r="D12" s="152"/>
      <c r="E12" s="152"/>
      <c r="F12" s="152"/>
      <c r="G12" s="153"/>
      <c r="H12" s="151"/>
      <c r="I12" s="152"/>
      <c r="J12" s="152"/>
      <c r="K12" s="152"/>
      <c r="L12" s="153"/>
      <c r="M12" s="151"/>
      <c r="N12" s="152"/>
      <c r="O12" s="152"/>
      <c r="P12" s="152"/>
      <c r="Q12" s="153"/>
      <c r="R12" s="151"/>
      <c r="S12" s="152"/>
      <c r="T12" s="152"/>
      <c r="U12" s="152"/>
      <c r="V12" s="153"/>
      <c r="W12" s="151"/>
      <c r="X12" s="152"/>
      <c r="Y12" s="152"/>
      <c r="Z12" s="152"/>
      <c r="AA12" s="153"/>
      <c r="AB12" s="151"/>
      <c r="AC12" s="152"/>
      <c r="AD12" s="152"/>
      <c r="AE12" s="152"/>
      <c r="AF12" s="153"/>
      <c r="AG12" s="151"/>
      <c r="AH12" s="152"/>
      <c r="AI12" s="152"/>
      <c r="AJ12" s="152"/>
      <c r="AK12" s="153"/>
      <c r="AL12" s="151"/>
      <c r="AM12" s="152"/>
      <c r="AN12" s="152"/>
      <c r="AO12" s="152"/>
      <c r="AP12" s="153"/>
      <c r="AQ12" s="151"/>
      <c r="AR12" s="152"/>
      <c r="AS12" s="152"/>
      <c r="AT12" s="152"/>
      <c r="AU12" s="153"/>
      <c r="AV12" s="151"/>
      <c r="AW12" s="152"/>
      <c r="AX12" s="152"/>
      <c r="AY12" s="152"/>
      <c r="AZ12" s="153"/>
      <c r="BA12" s="151"/>
      <c r="BB12" s="152"/>
      <c r="BC12" s="152"/>
      <c r="BD12" s="152"/>
      <c r="BE12" s="153"/>
      <c r="BF12" s="151"/>
      <c r="BG12" s="152"/>
      <c r="BH12" s="152"/>
      <c r="BI12" s="152"/>
      <c r="BJ12" s="153"/>
      <c r="BK12" s="154"/>
    </row>
    <row r="13" spans="1:63" ht="15">
      <c r="A13" s="144" t="s">
        <v>168</v>
      </c>
      <c r="B13" s="149" t="s">
        <v>169</v>
      </c>
      <c r="C13" s="146"/>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8"/>
    </row>
    <row r="14" spans="1:63" ht="15">
      <c r="A14" s="144"/>
      <c r="B14" s="150" t="s">
        <v>163</v>
      </c>
      <c r="C14" s="151"/>
      <c r="D14" s="152"/>
      <c r="E14" s="152"/>
      <c r="F14" s="152"/>
      <c r="G14" s="153"/>
      <c r="H14" s="151"/>
      <c r="I14" s="152"/>
      <c r="J14" s="152"/>
      <c r="K14" s="152"/>
      <c r="L14" s="153"/>
      <c r="M14" s="151"/>
      <c r="N14" s="152"/>
      <c r="O14" s="152"/>
      <c r="P14" s="152"/>
      <c r="Q14" s="153"/>
      <c r="R14" s="151"/>
      <c r="S14" s="152"/>
      <c r="T14" s="152"/>
      <c r="U14" s="152"/>
      <c r="V14" s="153"/>
      <c r="W14" s="151"/>
      <c r="X14" s="152"/>
      <c r="Y14" s="152"/>
      <c r="Z14" s="152"/>
      <c r="AA14" s="153"/>
      <c r="AB14" s="151"/>
      <c r="AC14" s="152"/>
      <c r="AD14" s="152"/>
      <c r="AE14" s="152"/>
      <c r="AF14" s="153"/>
      <c r="AG14" s="151"/>
      <c r="AH14" s="152"/>
      <c r="AI14" s="152"/>
      <c r="AJ14" s="152"/>
      <c r="AK14" s="153"/>
      <c r="AL14" s="151"/>
      <c r="AM14" s="152"/>
      <c r="AN14" s="152"/>
      <c r="AO14" s="152"/>
      <c r="AP14" s="153"/>
      <c r="AQ14" s="151"/>
      <c r="AR14" s="152"/>
      <c r="AS14" s="152"/>
      <c r="AT14" s="152"/>
      <c r="AU14" s="153"/>
      <c r="AV14" s="151"/>
      <c r="AW14" s="152"/>
      <c r="AX14" s="152"/>
      <c r="AY14" s="152"/>
      <c r="AZ14" s="153"/>
      <c r="BA14" s="151"/>
      <c r="BB14" s="152"/>
      <c r="BC14" s="152"/>
      <c r="BD14" s="152"/>
      <c r="BE14" s="153"/>
      <c r="BF14" s="151"/>
      <c r="BG14" s="152"/>
      <c r="BH14" s="152"/>
      <c r="BI14" s="152"/>
      <c r="BJ14" s="153"/>
      <c r="BK14" s="154"/>
    </row>
    <row r="15" spans="1:63" ht="15">
      <c r="A15" s="144"/>
      <c r="B15" s="150" t="s">
        <v>170</v>
      </c>
      <c r="C15" s="151"/>
      <c r="D15" s="152"/>
      <c r="E15" s="152"/>
      <c r="F15" s="152"/>
      <c r="G15" s="153"/>
      <c r="H15" s="151"/>
      <c r="I15" s="152"/>
      <c r="J15" s="152"/>
      <c r="K15" s="152"/>
      <c r="L15" s="153"/>
      <c r="M15" s="151"/>
      <c r="N15" s="152"/>
      <c r="O15" s="152"/>
      <c r="P15" s="152"/>
      <c r="Q15" s="153"/>
      <c r="R15" s="151"/>
      <c r="S15" s="152"/>
      <c r="T15" s="152"/>
      <c r="U15" s="152"/>
      <c r="V15" s="153"/>
      <c r="W15" s="151"/>
      <c r="X15" s="152"/>
      <c r="Y15" s="152"/>
      <c r="Z15" s="152"/>
      <c r="AA15" s="153"/>
      <c r="AB15" s="151"/>
      <c r="AC15" s="152"/>
      <c r="AD15" s="152"/>
      <c r="AE15" s="152"/>
      <c r="AF15" s="153"/>
      <c r="AG15" s="151"/>
      <c r="AH15" s="152"/>
      <c r="AI15" s="152"/>
      <c r="AJ15" s="152"/>
      <c r="AK15" s="153"/>
      <c r="AL15" s="151"/>
      <c r="AM15" s="152"/>
      <c r="AN15" s="152"/>
      <c r="AO15" s="152"/>
      <c r="AP15" s="153"/>
      <c r="AQ15" s="151"/>
      <c r="AR15" s="152"/>
      <c r="AS15" s="152"/>
      <c r="AT15" s="152"/>
      <c r="AU15" s="153"/>
      <c r="AV15" s="151"/>
      <c r="AW15" s="152"/>
      <c r="AX15" s="152"/>
      <c r="AY15" s="152"/>
      <c r="AZ15" s="153"/>
      <c r="BA15" s="151"/>
      <c r="BB15" s="152"/>
      <c r="BC15" s="152"/>
      <c r="BD15" s="152"/>
      <c r="BE15" s="153"/>
      <c r="BF15" s="151"/>
      <c r="BG15" s="152"/>
      <c r="BH15" s="152"/>
      <c r="BI15" s="152"/>
      <c r="BJ15" s="153"/>
      <c r="BK15" s="154"/>
    </row>
    <row r="16" spans="1:63" ht="15">
      <c r="A16" s="144" t="s">
        <v>171</v>
      </c>
      <c r="B16" s="149" t="s">
        <v>172</v>
      </c>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8"/>
    </row>
    <row r="17" spans="1:63" ht="15">
      <c r="A17" s="144"/>
      <c r="B17" s="150" t="s">
        <v>163</v>
      </c>
      <c r="C17" s="151"/>
      <c r="D17" s="152"/>
      <c r="E17" s="152"/>
      <c r="F17" s="152"/>
      <c r="G17" s="153"/>
      <c r="H17" s="151"/>
      <c r="I17" s="152"/>
      <c r="J17" s="152"/>
      <c r="K17" s="152"/>
      <c r="L17" s="153"/>
      <c r="M17" s="151"/>
      <c r="N17" s="152"/>
      <c r="O17" s="152"/>
      <c r="P17" s="152"/>
      <c r="Q17" s="153"/>
      <c r="R17" s="151"/>
      <c r="S17" s="152"/>
      <c r="T17" s="152"/>
      <c r="U17" s="152"/>
      <c r="V17" s="153"/>
      <c r="W17" s="151"/>
      <c r="X17" s="152"/>
      <c r="Y17" s="152"/>
      <c r="Z17" s="152"/>
      <c r="AA17" s="153"/>
      <c r="AB17" s="151"/>
      <c r="AC17" s="152"/>
      <c r="AD17" s="152"/>
      <c r="AE17" s="152"/>
      <c r="AF17" s="153"/>
      <c r="AG17" s="151"/>
      <c r="AH17" s="152"/>
      <c r="AI17" s="152"/>
      <c r="AJ17" s="152"/>
      <c r="AK17" s="153"/>
      <c r="AL17" s="151"/>
      <c r="AM17" s="152"/>
      <c r="AN17" s="152"/>
      <c r="AO17" s="152"/>
      <c r="AP17" s="153"/>
      <c r="AQ17" s="151"/>
      <c r="AR17" s="152"/>
      <c r="AS17" s="152"/>
      <c r="AT17" s="152"/>
      <c r="AU17" s="153"/>
      <c r="AV17" s="151"/>
      <c r="AW17" s="152"/>
      <c r="AX17" s="152"/>
      <c r="AY17" s="152"/>
      <c r="AZ17" s="153"/>
      <c r="BA17" s="151"/>
      <c r="BB17" s="152"/>
      <c r="BC17" s="152"/>
      <c r="BD17" s="152"/>
      <c r="BE17" s="153"/>
      <c r="BF17" s="151"/>
      <c r="BG17" s="152"/>
      <c r="BH17" s="152"/>
      <c r="BI17" s="152"/>
      <c r="BJ17" s="153"/>
      <c r="BK17" s="154"/>
    </row>
    <row r="18" spans="1:63" ht="15">
      <c r="A18" s="144"/>
      <c r="B18" s="150" t="s">
        <v>173</v>
      </c>
      <c r="C18" s="151"/>
      <c r="D18" s="152"/>
      <c r="E18" s="152"/>
      <c r="F18" s="152"/>
      <c r="G18" s="153"/>
      <c r="H18" s="151"/>
      <c r="I18" s="152"/>
      <c r="J18" s="152"/>
      <c r="K18" s="152"/>
      <c r="L18" s="153"/>
      <c r="M18" s="151"/>
      <c r="N18" s="152"/>
      <c r="O18" s="152"/>
      <c r="P18" s="152"/>
      <c r="Q18" s="153"/>
      <c r="R18" s="151"/>
      <c r="S18" s="152"/>
      <c r="T18" s="152"/>
      <c r="U18" s="152"/>
      <c r="V18" s="153"/>
      <c r="W18" s="151"/>
      <c r="X18" s="152"/>
      <c r="Y18" s="152"/>
      <c r="Z18" s="152"/>
      <c r="AA18" s="153"/>
      <c r="AB18" s="151"/>
      <c r="AC18" s="152"/>
      <c r="AD18" s="152"/>
      <c r="AE18" s="152"/>
      <c r="AF18" s="153"/>
      <c r="AG18" s="151"/>
      <c r="AH18" s="152"/>
      <c r="AI18" s="152"/>
      <c r="AJ18" s="152"/>
      <c r="AK18" s="153"/>
      <c r="AL18" s="151"/>
      <c r="AM18" s="152"/>
      <c r="AN18" s="152"/>
      <c r="AO18" s="152"/>
      <c r="AP18" s="153"/>
      <c r="AQ18" s="151"/>
      <c r="AR18" s="152"/>
      <c r="AS18" s="152"/>
      <c r="AT18" s="152"/>
      <c r="AU18" s="153"/>
      <c r="AV18" s="151"/>
      <c r="AW18" s="152"/>
      <c r="AX18" s="152"/>
      <c r="AY18" s="152"/>
      <c r="AZ18" s="153"/>
      <c r="BA18" s="151"/>
      <c r="BB18" s="152"/>
      <c r="BC18" s="152"/>
      <c r="BD18" s="152"/>
      <c r="BE18" s="153"/>
      <c r="BF18" s="151"/>
      <c r="BG18" s="152"/>
      <c r="BH18" s="152"/>
      <c r="BI18" s="152"/>
      <c r="BJ18" s="153"/>
      <c r="BK18" s="154"/>
    </row>
    <row r="19" spans="1:63" ht="15">
      <c r="A19" s="144" t="s">
        <v>174</v>
      </c>
      <c r="B19" s="155" t="s">
        <v>175</v>
      </c>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8"/>
    </row>
    <row r="20" spans="1:63" ht="15">
      <c r="A20" s="144"/>
      <c r="B20" s="150" t="s">
        <v>176</v>
      </c>
      <c r="C20" s="151"/>
      <c r="D20" s="152">
        <v>266.97526081888844</v>
      </c>
      <c r="E20" s="152"/>
      <c r="F20" s="152"/>
      <c r="G20" s="153"/>
      <c r="H20" s="151"/>
      <c r="I20" s="152"/>
      <c r="J20" s="156">
        <v>1400.5936601591277</v>
      </c>
      <c r="K20" s="152"/>
      <c r="L20" s="153"/>
      <c r="M20" s="151"/>
      <c r="N20" s="152"/>
      <c r="O20" s="152"/>
      <c r="P20" s="152"/>
      <c r="Q20" s="153"/>
      <c r="R20" s="151"/>
      <c r="S20" s="152"/>
      <c r="T20" s="156">
        <v>52.22041294395999</v>
      </c>
      <c r="U20" s="152"/>
      <c r="V20" s="153"/>
      <c r="W20" s="151"/>
      <c r="X20" s="152"/>
      <c r="Z20" s="152"/>
      <c r="AA20" s="153"/>
      <c r="AB20" s="151"/>
      <c r="AC20" s="152"/>
      <c r="AD20" s="156">
        <v>42.362440106399994</v>
      </c>
      <c r="AE20" s="152"/>
      <c r="AF20" s="153"/>
      <c r="AG20" s="151"/>
      <c r="AH20" s="152"/>
      <c r="AI20" s="152"/>
      <c r="AJ20" s="152"/>
      <c r="AK20" s="153"/>
      <c r="AL20" s="151"/>
      <c r="AM20" s="152"/>
      <c r="AN20" s="156">
        <v>4.7069377895999995</v>
      </c>
      <c r="AO20" s="152"/>
      <c r="AP20" s="153"/>
      <c r="AQ20" s="151"/>
      <c r="AR20" s="152"/>
      <c r="AS20" s="152"/>
      <c r="AT20" s="152"/>
      <c r="AU20" s="153"/>
      <c r="AV20" s="151"/>
      <c r="AW20" s="152"/>
      <c r="AX20" s="152"/>
      <c r="AY20" s="152"/>
      <c r="AZ20" s="153"/>
      <c r="BA20" s="151"/>
      <c r="BB20" s="152"/>
      <c r="BC20" s="152"/>
      <c r="BD20" s="152"/>
      <c r="BE20" s="153"/>
      <c r="BF20" s="151"/>
      <c r="BG20" s="152"/>
      <c r="BH20" s="152"/>
      <c r="BI20" s="152"/>
      <c r="BJ20" s="153"/>
      <c r="BK20" s="157">
        <f>D20+J20+T20+AD20+AN20</f>
        <v>1766.8587118179762</v>
      </c>
    </row>
    <row r="21" spans="1:63" ht="15">
      <c r="A21" s="144"/>
      <c r="B21" s="150" t="s">
        <v>177</v>
      </c>
      <c r="C21" s="151"/>
      <c r="D21" s="152">
        <f>SUM(D20)</f>
        <v>266.97526081888844</v>
      </c>
      <c r="E21" s="152"/>
      <c r="F21" s="152"/>
      <c r="G21" s="153"/>
      <c r="H21" s="151"/>
      <c r="I21" s="152"/>
      <c r="J21" s="156">
        <f>SUM(J20)</f>
        <v>1400.5936601591277</v>
      </c>
      <c r="K21" s="152"/>
      <c r="L21" s="153"/>
      <c r="M21" s="151"/>
      <c r="N21" s="152"/>
      <c r="O21" s="152"/>
      <c r="P21" s="152"/>
      <c r="Q21" s="153"/>
      <c r="R21" s="151"/>
      <c r="S21" s="152"/>
      <c r="T21" s="156">
        <f>SUM(T20)</f>
        <v>52.22041294395999</v>
      </c>
      <c r="U21" s="152"/>
      <c r="V21" s="153"/>
      <c r="W21" s="151"/>
      <c r="X21" s="152"/>
      <c r="Y21" s="152"/>
      <c r="Z21" s="152"/>
      <c r="AA21" s="153"/>
      <c r="AB21" s="151"/>
      <c r="AC21" s="152"/>
      <c r="AD21" s="156">
        <f>SUM(AD20)</f>
        <v>42.362440106399994</v>
      </c>
      <c r="AE21" s="152"/>
      <c r="AF21" s="153"/>
      <c r="AG21" s="151"/>
      <c r="AH21" s="152"/>
      <c r="AI21" s="152"/>
      <c r="AJ21" s="152"/>
      <c r="AK21" s="153"/>
      <c r="AL21" s="151"/>
      <c r="AM21" s="152"/>
      <c r="AN21" s="156">
        <f>SUM(AN20)</f>
        <v>4.7069377895999995</v>
      </c>
      <c r="AO21" s="152"/>
      <c r="AP21" s="153"/>
      <c r="AQ21" s="151"/>
      <c r="AR21" s="152"/>
      <c r="AS21" s="152"/>
      <c r="AT21" s="152"/>
      <c r="AU21" s="153"/>
      <c r="AV21" s="151"/>
      <c r="AW21" s="152"/>
      <c r="AX21" s="152"/>
      <c r="AY21" s="152"/>
      <c r="AZ21" s="153"/>
      <c r="BA21" s="151"/>
      <c r="BB21" s="152"/>
      <c r="BC21" s="152"/>
      <c r="BD21" s="152"/>
      <c r="BE21" s="153"/>
      <c r="BF21" s="151"/>
      <c r="BG21" s="152"/>
      <c r="BH21" s="152"/>
      <c r="BI21" s="152"/>
      <c r="BJ21" s="153"/>
      <c r="BK21" s="157">
        <f>D21+J21+T21+AD21+AN21</f>
        <v>1766.8587118179762</v>
      </c>
    </row>
    <row r="22" spans="1:63" ht="15">
      <c r="A22" s="144" t="s">
        <v>178</v>
      </c>
      <c r="B22" s="149" t="s">
        <v>179</v>
      </c>
      <c r="C22" s="14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8"/>
    </row>
    <row r="23" spans="1:63" ht="15">
      <c r="A23" s="144"/>
      <c r="B23" s="150" t="s">
        <v>163</v>
      </c>
      <c r="C23" s="151"/>
      <c r="D23" s="152"/>
      <c r="E23" s="152"/>
      <c r="F23" s="152"/>
      <c r="G23" s="153"/>
      <c r="H23" s="151"/>
      <c r="I23" s="152"/>
      <c r="J23" s="152"/>
      <c r="K23" s="152"/>
      <c r="L23" s="153"/>
      <c r="M23" s="151"/>
      <c r="N23" s="152"/>
      <c r="O23" s="152"/>
      <c r="P23" s="152"/>
      <c r="Q23" s="153"/>
      <c r="R23" s="151"/>
      <c r="S23" s="152"/>
      <c r="T23" s="152"/>
      <c r="U23" s="152"/>
      <c r="V23" s="153"/>
      <c r="W23" s="151"/>
      <c r="X23" s="152"/>
      <c r="Y23" s="152"/>
      <c r="Z23" s="152"/>
      <c r="AA23" s="153"/>
      <c r="AB23" s="151"/>
      <c r="AC23" s="152"/>
      <c r="AD23" s="152"/>
      <c r="AE23" s="152"/>
      <c r="AF23" s="153"/>
      <c r="AG23" s="151"/>
      <c r="AH23" s="152"/>
      <c r="AI23" s="152"/>
      <c r="AJ23" s="152"/>
      <c r="AK23" s="153"/>
      <c r="AL23" s="151"/>
      <c r="AM23" s="152"/>
      <c r="AN23" s="152"/>
      <c r="AO23" s="152"/>
      <c r="AP23" s="153"/>
      <c r="AQ23" s="151"/>
      <c r="AR23" s="152"/>
      <c r="AS23" s="152"/>
      <c r="AT23" s="152"/>
      <c r="AU23" s="153"/>
      <c r="AV23" s="151"/>
      <c r="AW23" s="152"/>
      <c r="AX23" s="152"/>
      <c r="AY23" s="152"/>
      <c r="AZ23" s="153"/>
      <c r="BA23" s="151"/>
      <c r="BB23" s="152"/>
      <c r="BC23" s="152"/>
      <c r="BD23" s="152"/>
      <c r="BE23" s="153"/>
      <c r="BF23" s="151"/>
      <c r="BG23" s="152"/>
      <c r="BH23" s="152"/>
      <c r="BI23" s="152"/>
      <c r="BJ23" s="153"/>
      <c r="BK23" s="154"/>
    </row>
    <row r="24" spans="1:63" ht="15">
      <c r="A24" s="144"/>
      <c r="B24" s="150" t="s">
        <v>180</v>
      </c>
      <c r="C24" s="151"/>
      <c r="D24" s="152"/>
      <c r="E24" s="152"/>
      <c r="F24" s="152"/>
      <c r="G24" s="153"/>
      <c r="H24" s="151"/>
      <c r="I24" s="152"/>
      <c r="J24" s="152"/>
      <c r="K24" s="152"/>
      <c r="L24" s="153"/>
      <c r="M24" s="151"/>
      <c r="N24" s="152"/>
      <c r="O24" s="152"/>
      <c r="P24" s="152"/>
      <c r="Q24" s="153"/>
      <c r="R24" s="151"/>
      <c r="S24" s="152"/>
      <c r="T24" s="152"/>
      <c r="U24" s="152"/>
      <c r="V24" s="153"/>
      <c r="W24" s="151"/>
      <c r="X24" s="152"/>
      <c r="Y24" s="152"/>
      <c r="Z24" s="152"/>
      <c r="AA24" s="153"/>
      <c r="AB24" s="151"/>
      <c r="AC24" s="152"/>
      <c r="AD24" s="152"/>
      <c r="AE24" s="152"/>
      <c r="AF24" s="153"/>
      <c r="AG24" s="151"/>
      <c r="AH24" s="152"/>
      <c r="AI24" s="152"/>
      <c r="AJ24" s="152"/>
      <c r="AK24" s="153"/>
      <c r="AL24" s="151"/>
      <c r="AM24" s="152"/>
      <c r="AN24" s="152"/>
      <c r="AO24" s="152"/>
      <c r="AP24" s="153"/>
      <c r="AQ24" s="151"/>
      <c r="AR24" s="152"/>
      <c r="AS24" s="152"/>
      <c r="AT24" s="152"/>
      <c r="AU24" s="153"/>
      <c r="AV24" s="151"/>
      <c r="AW24" s="152"/>
      <c r="AX24" s="152"/>
      <c r="AY24" s="152"/>
      <c r="AZ24" s="153"/>
      <c r="BA24" s="151"/>
      <c r="BB24" s="152"/>
      <c r="BC24" s="152"/>
      <c r="BD24" s="152"/>
      <c r="BE24" s="153"/>
      <c r="BF24" s="151"/>
      <c r="BG24" s="152"/>
      <c r="BH24" s="152"/>
      <c r="BI24" s="152"/>
      <c r="BJ24" s="153"/>
      <c r="BK24" s="154"/>
    </row>
    <row r="25" spans="1:63" ht="15">
      <c r="A25" s="144"/>
      <c r="B25" s="158" t="s">
        <v>181</v>
      </c>
      <c r="C25" s="151"/>
      <c r="D25" s="152"/>
      <c r="E25" s="152"/>
      <c r="F25" s="152"/>
      <c r="G25" s="153"/>
      <c r="H25" s="151"/>
      <c r="I25" s="152"/>
      <c r="J25" s="152"/>
      <c r="K25" s="152"/>
      <c r="L25" s="153"/>
      <c r="M25" s="151"/>
      <c r="N25" s="152"/>
      <c r="O25" s="152"/>
      <c r="P25" s="152"/>
      <c r="Q25" s="153"/>
      <c r="R25" s="151"/>
      <c r="S25" s="152"/>
      <c r="T25" s="152"/>
      <c r="U25" s="152"/>
      <c r="V25" s="153"/>
      <c r="W25" s="151"/>
      <c r="X25" s="152"/>
      <c r="Y25" s="152"/>
      <c r="Z25" s="152"/>
      <c r="AA25" s="153"/>
      <c r="AB25" s="151"/>
      <c r="AC25" s="152"/>
      <c r="AD25" s="152"/>
      <c r="AE25" s="152"/>
      <c r="AF25" s="153"/>
      <c r="AG25" s="151"/>
      <c r="AH25" s="152"/>
      <c r="AI25" s="152"/>
      <c r="AJ25" s="152"/>
      <c r="AK25" s="153"/>
      <c r="AL25" s="151"/>
      <c r="AM25" s="152"/>
      <c r="AN25" s="152"/>
      <c r="AO25" s="152"/>
      <c r="AP25" s="153"/>
      <c r="AQ25" s="151"/>
      <c r="AR25" s="152"/>
      <c r="AS25" s="152"/>
      <c r="AT25" s="152"/>
      <c r="AU25" s="153"/>
      <c r="AV25" s="151"/>
      <c r="AW25" s="152"/>
      <c r="AX25" s="152"/>
      <c r="AY25" s="152"/>
      <c r="AZ25" s="153"/>
      <c r="BA25" s="151"/>
      <c r="BB25" s="152"/>
      <c r="BC25" s="152"/>
      <c r="BD25" s="152"/>
      <c r="BE25" s="153"/>
      <c r="BF25" s="151"/>
      <c r="BG25" s="152"/>
      <c r="BH25" s="152"/>
      <c r="BI25" s="152"/>
      <c r="BJ25" s="153"/>
      <c r="BK25" s="154"/>
    </row>
    <row r="26" spans="1:63" ht="3.75" customHeight="1">
      <c r="A26" s="144"/>
      <c r="B26" s="159"/>
      <c r="C26" s="14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8"/>
    </row>
    <row r="27" spans="1:63" ht="15">
      <c r="A27" s="144" t="s">
        <v>182</v>
      </c>
      <c r="B27" s="145" t="s">
        <v>183</v>
      </c>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8"/>
    </row>
    <row r="28" spans="1:63" s="163" customFormat="1" ht="15">
      <c r="A28" s="144" t="s">
        <v>161</v>
      </c>
      <c r="B28" s="149" t="s">
        <v>184</v>
      </c>
      <c r="C28" s="160"/>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2"/>
    </row>
    <row r="29" spans="1:63" s="163" customFormat="1" ht="15">
      <c r="A29" s="144"/>
      <c r="B29" s="150" t="s">
        <v>163</v>
      </c>
      <c r="C29" s="164"/>
      <c r="D29" s="165"/>
      <c r="E29" s="165"/>
      <c r="F29" s="165"/>
      <c r="G29" s="166"/>
      <c r="H29" s="164"/>
      <c r="I29" s="165"/>
      <c r="J29" s="165"/>
      <c r="K29" s="165"/>
      <c r="L29" s="166"/>
      <c r="M29" s="164"/>
      <c r="N29" s="165"/>
      <c r="O29" s="165"/>
      <c r="P29" s="165"/>
      <c r="Q29" s="166"/>
      <c r="R29" s="164"/>
      <c r="S29" s="165"/>
      <c r="T29" s="165"/>
      <c r="U29" s="165"/>
      <c r="V29" s="166"/>
      <c r="W29" s="164"/>
      <c r="X29" s="165"/>
      <c r="Y29" s="165"/>
      <c r="Z29" s="165"/>
      <c r="AA29" s="166"/>
      <c r="AB29" s="164"/>
      <c r="AC29" s="165"/>
      <c r="AD29" s="165"/>
      <c r="AE29" s="165"/>
      <c r="AF29" s="166"/>
      <c r="AG29" s="164"/>
      <c r="AH29" s="165"/>
      <c r="AI29" s="165"/>
      <c r="AJ29" s="165"/>
      <c r="AK29" s="166"/>
      <c r="AL29" s="164"/>
      <c r="AM29" s="165"/>
      <c r="AN29" s="165"/>
      <c r="AO29" s="165"/>
      <c r="AP29" s="166"/>
      <c r="AQ29" s="164"/>
      <c r="AR29" s="165"/>
      <c r="AS29" s="165"/>
      <c r="AT29" s="165"/>
      <c r="AU29" s="166"/>
      <c r="AV29" s="164"/>
      <c r="AW29" s="165"/>
      <c r="AX29" s="165"/>
      <c r="AY29" s="165"/>
      <c r="AZ29" s="166"/>
      <c r="BA29" s="164"/>
      <c r="BB29" s="165"/>
      <c r="BC29" s="165"/>
      <c r="BD29" s="165"/>
      <c r="BE29" s="166"/>
      <c r="BF29" s="164"/>
      <c r="BG29" s="165"/>
      <c r="BH29" s="165"/>
      <c r="BI29" s="165"/>
      <c r="BJ29" s="166"/>
      <c r="BK29" s="144"/>
    </row>
    <row r="30" spans="1:63" s="163" customFormat="1" ht="15">
      <c r="A30" s="144"/>
      <c r="B30" s="150" t="s">
        <v>164</v>
      </c>
      <c r="C30" s="164"/>
      <c r="D30" s="165"/>
      <c r="E30" s="165"/>
      <c r="F30" s="165"/>
      <c r="G30" s="166"/>
      <c r="H30" s="164"/>
      <c r="I30" s="165"/>
      <c r="J30" s="165"/>
      <c r="K30" s="165"/>
      <c r="L30" s="166"/>
      <c r="M30" s="164"/>
      <c r="N30" s="165"/>
      <c r="O30" s="165"/>
      <c r="P30" s="165"/>
      <c r="Q30" s="166"/>
      <c r="R30" s="164"/>
      <c r="S30" s="165"/>
      <c r="T30" s="165"/>
      <c r="U30" s="165"/>
      <c r="V30" s="166"/>
      <c r="W30" s="164"/>
      <c r="X30" s="165"/>
      <c r="Y30" s="165"/>
      <c r="Z30" s="165"/>
      <c r="AA30" s="166"/>
      <c r="AB30" s="164"/>
      <c r="AC30" s="165"/>
      <c r="AD30" s="165"/>
      <c r="AE30" s="165"/>
      <c r="AF30" s="166"/>
      <c r="AG30" s="164"/>
      <c r="AH30" s="165"/>
      <c r="AI30" s="165"/>
      <c r="AJ30" s="165"/>
      <c r="AK30" s="166"/>
      <c r="AL30" s="164"/>
      <c r="AM30" s="165"/>
      <c r="AN30" s="165"/>
      <c r="AO30" s="165"/>
      <c r="AP30" s="166"/>
      <c r="AQ30" s="164"/>
      <c r="AR30" s="165"/>
      <c r="AS30" s="165"/>
      <c r="AT30" s="165"/>
      <c r="AU30" s="166"/>
      <c r="AV30" s="164"/>
      <c r="AW30" s="165"/>
      <c r="AX30" s="165"/>
      <c r="AY30" s="165"/>
      <c r="AZ30" s="166"/>
      <c r="BA30" s="164"/>
      <c r="BB30" s="165"/>
      <c r="BC30" s="165"/>
      <c r="BD30" s="165"/>
      <c r="BE30" s="166"/>
      <c r="BF30" s="164"/>
      <c r="BG30" s="165"/>
      <c r="BH30" s="165"/>
      <c r="BI30" s="165"/>
      <c r="BJ30" s="166"/>
      <c r="BK30" s="144"/>
    </row>
    <row r="31" spans="1:63" ht="15">
      <c r="A31" s="144" t="s">
        <v>165</v>
      </c>
      <c r="B31" s="149" t="s">
        <v>185</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8"/>
    </row>
    <row r="32" spans="1:63" ht="15">
      <c r="A32" s="144"/>
      <c r="B32" s="150" t="s">
        <v>163</v>
      </c>
      <c r="C32" s="151"/>
      <c r="D32" s="152"/>
      <c r="E32" s="152"/>
      <c r="F32" s="152"/>
      <c r="G32" s="153"/>
      <c r="H32" s="151"/>
      <c r="I32" s="152"/>
      <c r="J32" s="152"/>
      <c r="K32" s="152"/>
      <c r="L32" s="153"/>
      <c r="M32" s="151"/>
      <c r="N32" s="152"/>
      <c r="O32" s="152"/>
      <c r="P32" s="152"/>
      <c r="Q32" s="153"/>
      <c r="R32" s="151"/>
      <c r="S32" s="152"/>
      <c r="T32" s="152"/>
      <c r="U32" s="152"/>
      <c r="V32" s="153"/>
      <c r="W32" s="151"/>
      <c r="X32" s="152"/>
      <c r="Y32" s="152"/>
      <c r="Z32" s="152"/>
      <c r="AA32" s="153"/>
      <c r="AB32" s="151"/>
      <c r="AC32" s="152"/>
      <c r="AD32" s="152"/>
      <c r="AE32" s="152"/>
      <c r="AF32" s="153"/>
      <c r="AG32" s="151"/>
      <c r="AH32" s="152"/>
      <c r="AI32" s="152"/>
      <c r="AJ32" s="152"/>
      <c r="AK32" s="153"/>
      <c r="AL32" s="151"/>
      <c r="AM32" s="152"/>
      <c r="AN32" s="152"/>
      <c r="AO32" s="152"/>
      <c r="AP32" s="153"/>
      <c r="AQ32" s="151"/>
      <c r="AR32" s="152"/>
      <c r="AS32" s="152"/>
      <c r="AT32" s="152"/>
      <c r="AU32" s="153"/>
      <c r="AV32" s="151"/>
      <c r="AW32" s="152"/>
      <c r="AX32" s="152"/>
      <c r="AY32" s="152"/>
      <c r="AZ32" s="153"/>
      <c r="BA32" s="151"/>
      <c r="BB32" s="152"/>
      <c r="BC32" s="152"/>
      <c r="BD32" s="152"/>
      <c r="BE32" s="153"/>
      <c r="BF32" s="151"/>
      <c r="BG32" s="152"/>
      <c r="BH32" s="152"/>
      <c r="BI32" s="152"/>
      <c r="BJ32" s="153"/>
      <c r="BK32" s="154"/>
    </row>
    <row r="33" spans="1:63" ht="15">
      <c r="A33" s="144"/>
      <c r="B33" s="150" t="s">
        <v>167</v>
      </c>
      <c r="C33" s="151"/>
      <c r="D33" s="152"/>
      <c r="E33" s="152"/>
      <c r="F33" s="152"/>
      <c r="G33" s="153"/>
      <c r="H33" s="151"/>
      <c r="I33" s="152"/>
      <c r="J33" s="152"/>
      <c r="K33" s="152"/>
      <c r="L33" s="153"/>
      <c r="M33" s="151"/>
      <c r="N33" s="152"/>
      <c r="O33" s="152"/>
      <c r="P33" s="152"/>
      <c r="Q33" s="153"/>
      <c r="R33" s="151"/>
      <c r="S33" s="152"/>
      <c r="T33" s="152"/>
      <c r="U33" s="152"/>
      <c r="V33" s="153"/>
      <c r="W33" s="151"/>
      <c r="X33" s="152"/>
      <c r="Y33" s="152"/>
      <c r="Z33" s="152"/>
      <c r="AA33" s="153"/>
      <c r="AB33" s="151"/>
      <c r="AC33" s="152"/>
      <c r="AD33" s="152"/>
      <c r="AE33" s="152"/>
      <c r="AF33" s="153"/>
      <c r="AG33" s="151"/>
      <c r="AH33" s="152"/>
      <c r="AI33" s="152"/>
      <c r="AJ33" s="152"/>
      <c r="AK33" s="153"/>
      <c r="AL33" s="151"/>
      <c r="AM33" s="152"/>
      <c r="AN33" s="152"/>
      <c r="AO33" s="152"/>
      <c r="AP33" s="153"/>
      <c r="AQ33" s="151"/>
      <c r="AR33" s="152"/>
      <c r="AS33" s="152"/>
      <c r="AT33" s="152"/>
      <c r="AU33" s="153"/>
      <c r="AV33" s="151"/>
      <c r="AW33" s="152"/>
      <c r="AX33" s="152"/>
      <c r="AY33" s="152"/>
      <c r="AZ33" s="153"/>
      <c r="BA33" s="151"/>
      <c r="BB33" s="152"/>
      <c r="BC33" s="152"/>
      <c r="BD33" s="152"/>
      <c r="BE33" s="153"/>
      <c r="BF33" s="151"/>
      <c r="BG33" s="152"/>
      <c r="BH33" s="152"/>
      <c r="BI33" s="152"/>
      <c r="BJ33" s="153"/>
      <c r="BK33" s="154"/>
    </row>
    <row r="34" spans="1:63" ht="15">
      <c r="A34" s="144"/>
      <c r="B34" s="158" t="s">
        <v>186</v>
      </c>
      <c r="C34" s="151"/>
      <c r="D34" s="152"/>
      <c r="E34" s="152"/>
      <c r="F34" s="152"/>
      <c r="G34" s="153"/>
      <c r="H34" s="151"/>
      <c r="I34" s="152"/>
      <c r="J34" s="152"/>
      <c r="K34" s="152"/>
      <c r="L34" s="153"/>
      <c r="M34" s="151"/>
      <c r="N34" s="152"/>
      <c r="O34" s="152"/>
      <c r="P34" s="152"/>
      <c r="Q34" s="153"/>
      <c r="R34" s="151"/>
      <c r="S34" s="152"/>
      <c r="T34" s="152"/>
      <c r="U34" s="152"/>
      <c r="V34" s="153"/>
      <c r="W34" s="151"/>
      <c r="X34" s="152"/>
      <c r="Y34" s="152"/>
      <c r="Z34" s="152"/>
      <c r="AA34" s="153"/>
      <c r="AB34" s="151"/>
      <c r="AC34" s="152"/>
      <c r="AD34" s="152"/>
      <c r="AE34" s="152"/>
      <c r="AF34" s="153"/>
      <c r="AG34" s="151"/>
      <c r="AH34" s="152"/>
      <c r="AI34" s="152"/>
      <c r="AJ34" s="152"/>
      <c r="AK34" s="153"/>
      <c r="AL34" s="151"/>
      <c r="AM34" s="152"/>
      <c r="AN34" s="152"/>
      <c r="AO34" s="152"/>
      <c r="AP34" s="153"/>
      <c r="AQ34" s="151"/>
      <c r="AR34" s="152"/>
      <c r="AS34" s="152"/>
      <c r="AT34" s="152"/>
      <c r="AU34" s="153"/>
      <c r="AV34" s="151"/>
      <c r="AW34" s="152"/>
      <c r="AX34" s="152"/>
      <c r="AY34" s="152"/>
      <c r="AZ34" s="153"/>
      <c r="BA34" s="151"/>
      <c r="BB34" s="152"/>
      <c r="BC34" s="152"/>
      <c r="BD34" s="152"/>
      <c r="BE34" s="153"/>
      <c r="BF34" s="151"/>
      <c r="BG34" s="152"/>
      <c r="BH34" s="152"/>
      <c r="BI34" s="152"/>
      <c r="BJ34" s="153"/>
      <c r="BK34" s="154"/>
    </row>
    <row r="35" spans="1:63" ht="3" customHeight="1">
      <c r="A35" s="144"/>
      <c r="B35" s="149"/>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8"/>
    </row>
    <row r="36" spans="1:63" ht="15">
      <c r="A36" s="144" t="s">
        <v>187</v>
      </c>
      <c r="B36" s="145" t="s">
        <v>188</v>
      </c>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8"/>
    </row>
    <row r="37" spans="1:63" ht="15">
      <c r="A37" s="144" t="s">
        <v>161</v>
      </c>
      <c r="B37" s="149" t="s">
        <v>189</v>
      </c>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8"/>
    </row>
    <row r="38" spans="1:63" ht="15">
      <c r="A38" s="144"/>
      <c r="B38" s="150" t="s">
        <v>163</v>
      </c>
      <c r="C38" s="151"/>
      <c r="D38" s="152"/>
      <c r="E38" s="152"/>
      <c r="F38" s="152"/>
      <c r="G38" s="153"/>
      <c r="H38" s="151"/>
      <c r="I38" s="152"/>
      <c r="J38" s="152"/>
      <c r="K38" s="152"/>
      <c r="L38" s="153"/>
      <c r="M38" s="151"/>
      <c r="N38" s="152"/>
      <c r="O38" s="152"/>
      <c r="P38" s="152"/>
      <c r="Q38" s="153"/>
      <c r="R38" s="151"/>
      <c r="S38" s="152"/>
      <c r="T38" s="152"/>
      <c r="U38" s="152"/>
      <c r="V38" s="153"/>
      <c r="W38" s="151"/>
      <c r="X38" s="152"/>
      <c r="Y38" s="152"/>
      <c r="Z38" s="152"/>
      <c r="AA38" s="153"/>
      <c r="AB38" s="151"/>
      <c r="AC38" s="152"/>
      <c r="AD38" s="152"/>
      <c r="AE38" s="152"/>
      <c r="AF38" s="153"/>
      <c r="AG38" s="151"/>
      <c r="AH38" s="152"/>
      <c r="AI38" s="152"/>
      <c r="AJ38" s="152"/>
      <c r="AK38" s="153"/>
      <c r="AL38" s="151"/>
      <c r="AM38" s="152"/>
      <c r="AN38" s="152"/>
      <c r="AO38" s="152"/>
      <c r="AP38" s="153"/>
      <c r="AQ38" s="151"/>
      <c r="AR38" s="152"/>
      <c r="AS38" s="152"/>
      <c r="AT38" s="152"/>
      <c r="AU38" s="153"/>
      <c r="AV38" s="151"/>
      <c r="AW38" s="152"/>
      <c r="AX38" s="152"/>
      <c r="AY38" s="152"/>
      <c r="AZ38" s="153"/>
      <c r="BA38" s="151"/>
      <c r="BB38" s="152"/>
      <c r="BC38" s="152"/>
      <c r="BD38" s="152"/>
      <c r="BE38" s="153"/>
      <c r="BF38" s="151"/>
      <c r="BG38" s="152"/>
      <c r="BH38" s="152"/>
      <c r="BI38" s="152"/>
      <c r="BJ38" s="153"/>
      <c r="BK38" s="154"/>
    </row>
    <row r="39" spans="1:63" ht="15">
      <c r="A39" s="144"/>
      <c r="B39" s="158" t="s">
        <v>190</v>
      </c>
      <c r="C39" s="151"/>
      <c r="D39" s="152"/>
      <c r="E39" s="152"/>
      <c r="F39" s="152"/>
      <c r="G39" s="153"/>
      <c r="H39" s="151"/>
      <c r="I39" s="152"/>
      <c r="J39" s="152"/>
      <c r="K39" s="152"/>
      <c r="L39" s="153"/>
      <c r="M39" s="151"/>
      <c r="N39" s="152"/>
      <c r="O39" s="152"/>
      <c r="P39" s="152"/>
      <c r="Q39" s="153"/>
      <c r="R39" s="151"/>
      <c r="S39" s="152"/>
      <c r="T39" s="152"/>
      <c r="U39" s="152"/>
      <c r="V39" s="153"/>
      <c r="W39" s="151"/>
      <c r="X39" s="152"/>
      <c r="Y39" s="152"/>
      <c r="Z39" s="152"/>
      <c r="AA39" s="153"/>
      <c r="AB39" s="151"/>
      <c r="AC39" s="152"/>
      <c r="AD39" s="152"/>
      <c r="AE39" s="152"/>
      <c r="AF39" s="153"/>
      <c r="AG39" s="151"/>
      <c r="AH39" s="152"/>
      <c r="AI39" s="152"/>
      <c r="AJ39" s="152"/>
      <c r="AK39" s="153"/>
      <c r="AL39" s="151"/>
      <c r="AM39" s="152"/>
      <c r="AN39" s="152"/>
      <c r="AO39" s="152"/>
      <c r="AP39" s="153"/>
      <c r="AQ39" s="151"/>
      <c r="AR39" s="152"/>
      <c r="AS39" s="152"/>
      <c r="AT39" s="152"/>
      <c r="AU39" s="153"/>
      <c r="AV39" s="151"/>
      <c r="AW39" s="152"/>
      <c r="AX39" s="152"/>
      <c r="AY39" s="152"/>
      <c r="AZ39" s="153"/>
      <c r="BA39" s="151"/>
      <c r="BB39" s="152"/>
      <c r="BC39" s="152"/>
      <c r="BD39" s="152"/>
      <c r="BE39" s="153"/>
      <c r="BF39" s="151"/>
      <c r="BG39" s="152"/>
      <c r="BH39" s="152"/>
      <c r="BI39" s="152"/>
      <c r="BJ39" s="153"/>
      <c r="BK39" s="154"/>
    </row>
    <row r="40" spans="1:63" ht="2.25" customHeight="1">
      <c r="A40" s="144"/>
      <c r="B40" s="149"/>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8"/>
    </row>
    <row r="41" spans="1:63" ht="15">
      <c r="A41" s="144" t="s">
        <v>191</v>
      </c>
      <c r="B41" s="145" t="s">
        <v>192</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8"/>
    </row>
    <row r="42" spans="1:63" ht="15">
      <c r="A42" s="144" t="s">
        <v>161</v>
      </c>
      <c r="B42" s="149" t="s">
        <v>193</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8"/>
    </row>
    <row r="43" spans="1:63" ht="15">
      <c r="A43" s="144"/>
      <c r="B43" s="150" t="s">
        <v>163</v>
      </c>
      <c r="C43" s="151"/>
      <c r="D43" s="152"/>
      <c r="E43" s="152"/>
      <c r="F43" s="152"/>
      <c r="G43" s="153"/>
      <c r="H43" s="151"/>
      <c r="I43" s="152"/>
      <c r="J43" s="152"/>
      <c r="K43" s="152"/>
      <c r="L43" s="153"/>
      <c r="M43" s="151"/>
      <c r="N43" s="152"/>
      <c r="O43" s="152"/>
      <c r="P43" s="152"/>
      <c r="Q43" s="153"/>
      <c r="R43" s="151"/>
      <c r="S43" s="152"/>
      <c r="T43" s="152"/>
      <c r="U43" s="152"/>
      <c r="V43" s="153"/>
      <c r="W43" s="151"/>
      <c r="X43" s="152"/>
      <c r="Y43" s="152"/>
      <c r="Z43" s="152"/>
      <c r="AA43" s="153"/>
      <c r="AB43" s="151"/>
      <c r="AC43" s="152"/>
      <c r="AD43" s="152"/>
      <c r="AE43" s="152"/>
      <c r="AF43" s="153"/>
      <c r="AG43" s="151"/>
      <c r="AH43" s="152"/>
      <c r="AI43" s="152"/>
      <c r="AJ43" s="152"/>
      <c r="AK43" s="153"/>
      <c r="AL43" s="151"/>
      <c r="AM43" s="152"/>
      <c r="AN43" s="152"/>
      <c r="AO43" s="152"/>
      <c r="AP43" s="153"/>
      <c r="AQ43" s="151"/>
      <c r="AR43" s="152"/>
      <c r="AS43" s="152"/>
      <c r="AT43" s="152"/>
      <c r="AU43" s="153"/>
      <c r="AV43" s="151"/>
      <c r="AW43" s="152"/>
      <c r="AX43" s="152"/>
      <c r="AY43" s="152"/>
      <c r="AZ43" s="153"/>
      <c r="BA43" s="151"/>
      <c r="BB43" s="152"/>
      <c r="BC43" s="152"/>
      <c r="BD43" s="152"/>
      <c r="BE43" s="153"/>
      <c r="BF43" s="151"/>
      <c r="BG43" s="152"/>
      <c r="BH43" s="152"/>
      <c r="BI43" s="152"/>
      <c r="BJ43" s="153"/>
      <c r="BK43" s="154"/>
    </row>
    <row r="44" spans="1:63" ht="15">
      <c r="A44" s="144"/>
      <c r="B44" s="150" t="s">
        <v>164</v>
      </c>
      <c r="C44" s="151"/>
      <c r="D44" s="152"/>
      <c r="E44" s="152"/>
      <c r="F44" s="152"/>
      <c r="G44" s="153"/>
      <c r="H44" s="151"/>
      <c r="I44" s="152"/>
      <c r="J44" s="152"/>
      <c r="K44" s="152"/>
      <c r="L44" s="153"/>
      <c r="M44" s="151"/>
      <c r="N44" s="152"/>
      <c r="O44" s="152"/>
      <c r="P44" s="152"/>
      <c r="Q44" s="153"/>
      <c r="R44" s="151"/>
      <c r="S44" s="152"/>
      <c r="T44" s="152"/>
      <c r="U44" s="152"/>
      <c r="V44" s="153"/>
      <c r="W44" s="151"/>
      <c r="X44" s="152"/>
      <c r="Y44" s="152"/>
      <c r="Z44" s="152"/>
      <c r="AA44" s="153"/>
      <c r="AB44" s="151"/>
      <c r="AC44" s="152"/>
      <c r="AD44" s="152"/>
      <c r="AE44" s="152"/>
      <c r="AF44" s="153"/>
      <c r="AG44" s="151"/>
      <c r="AH44" s="152"/>
      <c r="AI44" s="152"/>
      <c r="AJ44" s="152"/>
      <c r="AK44" s="153"/>
      <c r="AL44" s="151"/>
      <c r="AM44" s="152"/>
      <c r="AN44" s="152"/>
      <c r="AO44" s="152"/>
      <c r="AP44" s="153"/>
      <c r="AQ44" s="151"/>
      <c r="AR44" s="152"/>
      <c r="AS44" s="152"/>
      <c r="AT44" s="152"/>
      <c r="AU44" s="153"/>
      <c r="AV44" s="151"/>
      <c r="AW44" s="152"/>
      <c r="AX44" s="152"/>
      <c r="AY44" s="152"/>
      <c r="AZ44" s="153"/>
      <c r="BA44" s="151"/>
      <c r="BB44" s="152"/>
      <c r="BC44" s="152"/>
      <c r="BD44" s="152"/>
      <c r="BE44" s="153"/>
      <c r="BF44" s="151"/>
      <c r="BG44" s="152"/>
      <c r="BH44" s="152"/>
      <c r="BI44" s="152"/>
      <c r="BJ44" s="153"/>
      <c r="BK44" s="154"/>
    </row>
    <row r="45" spans="1:63" ht="15">
      <c r="A45" s="144" t="s">
        <v>165</v>
      </c>
      <c r="B45" s="149" t="s">
        <v>194</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8"/>
    </row>
    <row r="46" spans="1:63" ht="15">
      <c r="A46" s="144"/>
      <c r="B46" s="150" t="s">
        <v>163</v>
      </c>
      <c r="C46" s="151"/>
      <c r="D46" s="152"/>
      <c r="E46" s="152"/>
      <c r="F46" s="152"/>
      <c r="G46" s="153"/>
      <c r="H46" s="151"/>
      <c r="I46" s="152"/>
      <c r="J46" s="152"/>
      <c r="K46" s="152"/>
      <c r="L46" s="153"/>
      <c r="M46" s="151"/>
      <c r="N46" s="152"/>
      <c r="O46" s="152"/>
      <c r="P46" s="152"/>
      <c r="Q46" s="153"/>
      <c r="R46" s="151"/>
      <c r="S46" s="152"/>
      <c r="T46" s="152"/>
      <c r="U46" s="152"/>
      <c r="V46" s="153"/>
      <c r="W46" s="151"/>
      <c r="X46" s="152"/>
      <c r="Y46" s="152"/>
      <c r="Z46" s="152"/>
      <c r="AA46" s="153"/>
      <c r="AB46" s="151"/>
      <c r="AC46" s="152"/>
      <c r="AD46" s="152"/>
      <c r="AE46" s="152"/>
      <c r="AF46" s="153"/>
      <c r="AG46" s="151"/>
      <c r="AH46" s="152"/>
      <c r="AI46" s="152"/>
      <c r="AJ46" s="152"/>
      <c r="AK46" s="153"/>
      <c r="AL46" s="151"/>
      <c r="AM46" s="152"/>
      <c r="AN46" s="152"/>
      <c r="AO46" s="152"/>
      <c r="AP46" s="153"/>
      <c r="AQ46" s="151"/>
      <c r="AR46" s="152"/>
      <c r="AS46" s="152"/>
      <c r="AT46" s="152"/>
      <c r="AU46" s="153"/>
      <c r="AV46" s="151"/>
      <c r="AW46" s="152"/>
      <c r="AX46" s="152"/>
      <c r="AY46" s="152"/>
      <c r="AZ46" s="153"/>
      <c r="BA46" s="151"/>
      <c r="BB46" s="152"/>
      <c r="BC46" s="152"/>
      <c r="BD46" s="152"/>
      <c r="BE46" s="153"/>
      <c r="BF46" s="151"/>
      <c r="BG46" s="152"/>
      <c r="BH46" s="152"/>
      <c r="BI46" s="152"/>
      <c r="BJ46" s="153"/>
      <c r="BK46" s="154"/>
    </row>
    <row r="47" spans="1:63" ht="15">
      <c r="A47" s="144"/>
      <c r="B47" s="150" t="s">
        <v>167</v>
      </c>
      <c r="C47" s="151"/>
      <c r="D47" s="152"/>
      <c r="E47" s="152"/>
      <c r="F47" s="152"/>
      <c r="G47" s="153"/>
      <c r="H47" s="151"/>
      <c r="I47" s="152"/>
      <c r="J47" s="152"/>
      <c r="K47" s="152"/>
      <c r="L47" s="153"/>
      <c r="M47" s="151"/>
      <c r="N47" s="152"/>
      <c r="O47" s="152"/>
      <c r="P47" s="152"/>
      <c r="Q47" s="153"/>
      <c r="R47" s="151"/>
      <c r="S47" s="152"/>
      <c r="T47" s="152"/>
      <c r="U47" s="152"/>
      <c r="V47" s="153"/>
      <c r="W47" s="151"/>
      <c r="X47" s="152"/>
      <c r="Y47" s="152"/>
      <c r="Z47" s="152"/>
      <c r="AA47" s="153"/>
      <c r="AB47" s="151"/>
      <c r="AC47" s="152"/>
      <c r="AD47" s="152"/>
      <c r="AE47" s="152"/>
      <c r="AF47" s="153"/>
      <c r="AG47" s="151"/>
      <c r="AH47" s="152"/>
      <c r="AI47" s="152"/>
      <c r="AJ47" s="152"/>
      <c r="AK47" s="153"/>
      <c r="AL47" s="151"/>
      <c r="AM47" s="152"/>
      <c r="AN47" s="152"/>
      <c r="AO47" s="152"/>
      <c r="AP47" s="153"/>
      <c r="AQ47" s="151"/>
      <c r="AR47" s="152"/>
      <c r="AS47" s="152"/>
      <c r="AT47" s="152"/>
      <c r="AU47" s="153"/>
      <c r="AV47" s="151"/>
      <c r="AW47" s="152"/>
      <c r="AX47" s="152"/>
      <c r="AY47" s="152"/>
      <c r="AZ47" s="153"/>
      <c r="BA47" s="151"/>
      <c r="BB47" s="152"/>
      <c r="BC47" s="152"/>
      <c r="BD47" s="152"/>
      <c r="BE47" s="153"/>
      <c r="BF47" s="151"/>
      <c r="BG47" s="152"/>
      <c r="BH47" s="152"/>
      <c r="BI47" s="152"/>
      <c r="BJ47" s="153"/>
      <c r="BK47" s="154"/>
    </row>
    <row r="48" spans="1:63" ht="15">
      <c r="A48" s="144"/>
      <c r="B48" s="158" t="s">
        <v>186</v>
      </c>
      <c r="C48" s="151"/>
      <c r="D48" s="152"/>
      <c r="E48" s="152"/>
      <c r="F48" s="152"/>
      <c r="G48" s="153"/>
      <c r="H48" s="151"/>
      <c r="I48" s="152"/>
      <c r="J48" s="152"/>
      <c r="K48" s="152"/>
      <c r="L48" s="153"/>
      <c r="M48" s="151"/>
      <c r="N48" s="152"/>
      <c r="O48" s="152"/>
      <c r="P48" s="152"/>
      <c r="Q48" s="153"/>
      <c r="R48" s="151"/>
      <c r="S48" s="152"/>
      <c r="T48" s="152"/>
      <c r="U48" s="152"/>
      <c r="V48" s="153"/>
      <c r="W48" s="151"/>
      <c r="X48" s="152"/>
      <c r="Y48" s="152"/>
      <c r="Z48" s="152"/>
      <c r="AA48" s="153"/>
      <c r="AB48" s="151"/>
      <c r="AC48" s="152"/>
      <c r="AD48" s="152"/>
      <c r="AE48" s="152"/>
      <c r="AF48" s="153"/>
      <c r="AG48" s="151"/>
      <c r="AH48" s="152"/>
      <c r="AI48" s="152"/>
      <c r="AJ48" s="152"/>
      <c r="AK48" s="153"/>
      <c r="AL48" s="151"/>
      <c r="AM48" s="152"/>
      <c r="AN48" s="152"/>
      <c r="AO48" s="152"/>
      <c r="AP48" s="153"/>
      <c r="AQ48" s="151"/>
      <c r="AR48" s="152"/>
      <c r="AS48" s="152"/>
      <c r="AT48" s="152"/>
      <c r="AU48" s="153"/>
      <c r="AV48" s="151"/>
      <c r="AW48" s="152"/>
      <c r="AX48" s="152"/>
      <c r="AY48" s="152"/>
      <c r="AZ48" s="153"/>
      <c r="BA48" s="151"/>
      <c r="BB48" s="152"/>
      <c r="BC48" s="152"/>
      <c r="BD48" s="152"/>
      <c r="BE48" s="153"/>
      <c r="BF48" s="151"/>
      <c r="BG48" s="152"/>
      <c r="BH48" s="152"/>
      <c r="BI48" s="152"/>
      <c r="BJ48" s="153"/>
      <c r="BK48" s="154"/>
    </row>
    <row r="49" spans="1:63" ht="4.5" customHeight="1">
      <c r="A49" s="144"/>
      <c r="B49" s="149"/>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8"/>
    </row>
    <row r="50" spans="1:63" ht="15">
      <c r="A50" s="144" t="s">
        <v>195</v>
      </c>
      <c r="B50" s="145" t="s">
        <v>196</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8"/>
    </row>
    <row r="51" spans="1:63" ht="15">
      <c r="A51" s="144" t="s">
        <v>161</v>
      </c>
      <c r="B51" s="149" t="s">
        <v>197</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8"/>
    </row>
    <row r="52" spans="1:63" ht="15">
      <c r="A52" s="144"/>
      <c r="B52" s="150" t="s">
        <v>163</v>
      </c>
      <c r="C52" s="151"/>
      <c r="D52" s="152"/>
      <c r="E52" s="152"/>
      <c r="F52" s="152"/>
      <c r="G52" s="153"/>
      <c r="H52" s="151"/>
      <c r="I52" s="152"/>
      <c r="J52" s="152"/>
      <c r="K52" s="152"/>
      <c r="L52" s="153"/>
      <c r="M52" s="151"/>
      <c r="N52" s="152"/>
      <c r="O52" s="152"/>
      <c r="P52" s="152"/>
      <c r="Q52" s="153"/>
      <c r="R52" s="151"/>
      <c r="S52" s="152"/>
      <c r="T52" s="152"/>
      <c r="U52" s="152"/>
      <c r="V52" s="153"/>
      <c r="W52" s="151"/>
      <c r="X52" s="152"/>
      <c r="Y52" s="152"/>
      <c r="Z52" s="152"/>
      <c r="AA52" s="153"/>
      <c r="AB52" s="151"/>
      <c r="AC52" s="152"/>
      <c r="AD52" s="152"/>
      <c r="AE52" s="152"/>
      <c r="AF52" s="153"/>
      <c r="AG52" s="151"/>
      <c r="AH52" s="152"/>
      <c r="AI52" s="152"/>
      <c r="AJ52" s="152"/>
      <c r="AK52" s="153"/>
      <c r="AL52" s="151"/>
      <c r="AM52" s="152"/>
      <c r="AN52" s="152"/>
      <c r="AO52" s="152"/>
      <c r="AP52" s="153"/>
      <c r="AQ52" s="151"/>
      <c r="AR52" s="152"/>
      <c r="AS52" s="152"/>
      <c r="AT52" s="152"/>
      <c r="AU52" s="153"/>
      <c r="AV52" s="151"/>
      <c r="AW52" s="152"/>
      <c r="AX52" s="152"/>
      <c r="AY52" s="152"/>
      <c r="AZ52" s="153"/>
      <c r="BA52" s="151"/>
      <c r="BB52" s="152"/>
      <c r="BC52" s="152"/>
      <c r="BD52" s="152"/>
      <c r="BE52" s="153"/>
      <c r="BF52" s="151"/>
      <c r="BG52" s="152"/>
      <c r="BH52" s="152"/>
      <c r="BI52" s="152"/>
      <c r="BJ52" s="153"/>
      <c r="BK52" s="154"/>
    </row>
    <row r="53" spans="1:63" ht="15">
      <c r="A53" s="144"/>
      <c r="B53" s="158" t="s">
        <v>190</v>
      </c>
      <c r="C53" s="151"/>
      <c r="D53" s="152"/>
      <c r="E53" s="152"/>
      <c r="F53" s="152"/>
      <c r="G53" s="153"/>
      <c r="H53" s="151"/>
      <c r="I53" s="152"/>
      <c r="J53" s="152"/>
      <c r="K53" s="152"/>
      <c r="L53" s="153"/>
      <c r="M53" s="151"/>
      <c r="N53" s="152"/>
      <c r="O53" s="152"/>
      <c r="P53" s="152"/>
      <c r="Q53" s="153"/>
      <c r="R53" s="151"/>
      <c r="S53" s="152"/>
      <c r="T53" s="152"/>
      <c r="U53" s="152"/>
      <c r="V53" s="153"/>
      <c r="W53" s="151"/>
      <c r="X53" s="152"/>
      <c r="Y53" s="152"/>
      <c r="Z53" s="152"/>
      <c r="AA53" s="153"/>
      <c r="AB53" s="151"/>
      <c r="AC53" s="152"/>
      <c r="AD53" s="152"/>
      <c r="AE53" s="152"/>
      <c r="AF53" s="153"/>
      <c r="AG53" s="151"/>
      <c r="AH53" s="152"/>
      <c r="AI53" s="152"/>
      <c r="AJ53" s="152"/>
      <c r="AK53" s="153"/>
      <c r="AL53" s="151"/>
      <c r="AM53" s="152"/>
      <c r="AN53" s="152"/>
      <c r="AO53" s="152"/>
      <c r="AP53" s="153"/>
      <c r="AQ53" s="151"/>
      <c r="AR53" s="152"/>
      <c r="AS53" s="152"/>
      <c r="AT53" s="152"/>
      <c r="AU53" s="153"/>
      <c r="AV53" s="151"/>
      <c r="AW53" s="152"/>
      <c r="AX53" s="152"/>
      <c r="AY53" s="152"/>
      <c r="AZ53" s="153"/>
      <c r="BA53" s="151"/>
      <c r="BB53" s="152"/>
      <c r="BC53" s="152"/>
      <c r="BD53" s="152"/>
      <c r="BE53" s="153"/>
      <c r="BF53" s="151"/>
      <c r="BG53" s="152"/>
      <c r="BH53" s="152"/>
      <c r="BI53" s="152"/>
      <c r="BJ53" s="153"/>
      <c r="BK53" s="154"/>
    </row>
    <row r="54" spans="1:63" ht="4.5" customHeight="1">
      <c r="A54" s="144"/>
      <c r="B54" s="167"/>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8"/>
    </row>
    <row r="55" spans="1:63" ht="15">
      <c r="A55" s="144"/>
      <c r="B55" s="168" t="s">
        <v>198</v>
      </c>
      <c r="C55" s="169"/>
      <c r="D55" s="169">
        <f>D21</f>
        <v>266.97526081888844</v>
      </c>
      <c r="E55" s="169"/>
      <c r="F55" s="169"/>
      <c r="G55" s="170"/>
      <c r="H55" s="171"/>
      <c r="I55" s="169"/>
      <c r="J55" s="169">
        <f>J21</f>
        <v>1400.5936601591277</v>
      </c>
      <c r="K55" s="169"/>
      <c r="L55" s="170"/>
      <c r="M55" s="171"/>
      <c r="N55" s="169"/>
      <c r="O55" s="169"/>
      <c r="P55" s="169"/>
      <c r="Q55" s="170"/>
      <c r="R55" s="171"/>
      <c r="S55" s="169"/>
      <c r="T55" s="169">
        <f>T21</f>
        <v>52.22041294395999</v>
      </c>
      <c r="U55" s="169"/>
      <c r="V55" s="170"/>
      <c r="W55" s="171"/>
      <c r="X55" s="169"/>
      <c r="Y55" s="169"/>
      <c r="Z55" s="169"/>
      <c r="AA55" s="170"/>
      <c r="AB55" s="171"/>
      <c r="AC55" s="169"/>
      <c r="AD55" s="169">
        <f>AD21</f>
        <v>42.362440106399994</v>
      </c>
      <c r="AE55" s="169"/>
      <c r="AF55" s="170"/>
      <c r="AG55" s="171"/>
      <c r="AH55" s="169"/>
      <c r="AI55" s="169"/>
      <c r="AJ55" s="169"/>
      <c r="AK55" s="170"/>
      <c r="AL55" s="171"/>
      <c r="AM55" s="169"/>
      <c r="AN55" s="169">
        <f>AN21</f>
        <v>4.7069377895999995</v>
      </c>
      <c r="AO55" s="169"/>
      <c r="AP55" s="170"/>
      <c r="AQ55" s="171"/>
      <c r="AR55" s="169"/>
      <c r="AS55" s="169"/>
      <c r="AT55" s="169"/>
      <c r="AU55" s="170"/>
      <c r="AV55" s="171"/>
      <c r="AW55" s="169"/>
      <c r="AX55" s="169"/>
      <c r="AY55" s="169"/>
      <c r="AZ55" s="170"/>
      <c r="BA55" s="171"/>
      <c r="BB55" s="169"/>
      <c r="BC55" s="169"/>
      <c r="BD55" s="169"/>
      <c r="BE55" s="170"/>
      <c r="BF55" s="171"/>
      <c r="BG55" s="169"/>
      <c r="BH55" s="169"/>
      <c r="BI55" s="169"/>
      <c r="BJ55" s="170"/>
      <c r="BK55" s="172">
        <f>D55+J55+T55+AD55+AN55</f>
        <v>1766.8587118179762</v>
      </c>
    </row>
    <row r="56" spans="1:63" ht="4.5" customHeight="1">
      <c r="A56" s="144"/>
      <c r="B56" s="168"/>
      <c r="C56" s="173"/>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74"/>
    </row>
    <row r="57" spans="1:63" ht="14.25" customHeight="1">
      <c r="A57" s="144" t="s">
        <v>199</v>
      </c>
      <c r="B57" s="175" t="s">
        <v>200</v>
      </c>
      <c r="C57" s="173"/>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74"/>
    </row>
    <row r="58" spans="1:63" ht="15">
      <c r="A58" s="144"/>
      <c r="B58" s="150" t="s">
        <v>163</v>
      </c>
      <c r="C58" s="152"/>
      <c r="D58" s="152"/>
      <c r="E58" s="152"/>
      <c r="F58" s="152"/>
      <c r="G58" s="176"/>
      <c r="H58" s="151"/>
      <c r="I58" s="152"/>
      <c r="J58" s="152"/>
      <c r="K58" s="152"/>
      <c r="L58" s="176"/>
      <c r="M58" s="151"/>
      <c r="N58" s="152"/>
      <c r="O58" s="152"/>
      <c r="P58" s="152"/>
      <c r="Q58" s="176"/>
      <c r="R58" s="151"/>
      <c r="S58" s="152"/>
      <c r="T58" s="152"/>
      <c r="U58" s="152"/>
      <c r="V58" s="153"/>
      <c r="W58" s="177"/>
      <c r="X58" s="152"/>
      <c r="Y58" s="152"/>
      <c r="Z58" s="152"/>
      <c r="AA58" s="176"/>
      <c r="AB58" s="151"/>
      <c r="AC58" s="152"/>
      <c r="AD58" s="152"/>
      <c r="AE58" s="152"/>
      <c r="AF58" s="176"/>
      <c r="AG58" s="151"/>
      <c r="AH58" s="152"/>
      <c r="AI58" s="152"/>
      <c r="AJ58" s="152"/>
      <c r="AK58" s="176"/>
      <c r="AL58" s="151"/>
      <c r="AM58" s="152"/>
      <c r="AN58" s="152"/>
      <c r="AO58" s="152"/>
      <c r="AP58" s="176"/>
      <c r="AQ58" s="151"/>
      <c r="AR58" s="152"/>
      <c r="AS58" s="152"/>
      <c r="AT58" s="152"/>
      <c r="AU58" s="176"/>
      <c r="AV58" s="151"/>
      <c r="AW58" s="152"/>
      <c r="AX58" s="152"/>
      <c r="AY58" s="152"/>
      <c r="AZ58" s="176"/>
      <c r="BA58" s="151"/>
      <c r="BB58" s="152"/>
      <c r="BC58" s="152"/>
      <c r="BD58" s="152"/>
      <c r="BE58" s="176"/>
      <c r="BF58" s="151"/>
      <c r="BG58" s="152"/>
      <c r="BH58" s="152"/>
      <c r="BI58" s="152"/>
      <c r="BJ58" s="176"/>
      <c r="BK58" s="151"/>
    </row>
    <row r="59" spans="1:63" ht="15.75" thickBot="1">
      <c r="A59" s="178"/>
      <c r="B59" s="158" t="s">
        <v>190</v>
      </c>
      <c r="C59" s="152"/>
      <c r="D59" s="152"/>
      <c r="E59" s="152"/>
      <c r="F59" s="152"/>
      <c r="G59" s="176"/>
      <c r="H59" s="151"/>
      <c r="I59" s="152"/>
      <c r="J59" s="152"/>
      <c r="K59" s="152"/>
      <c r="L59" s="176"/>
      <c r="M59" s="151"/>
      <c r="N59" s="152"/>
      <c r="O59" s="152"/>
      <c r="P59" s="152"/>
      <c r="Q59" s="176"/>
      <c r="R59" s="151"/>
      <c r="S59" s="152"/>
      <c r="T59" s="152"/>
      <c r="U59" s="152"/>
      <c r="V59" s="153"/>
      <c r="W59" s="177"/>
      <c r="X59" s="152"/>
      <c r="Y59" s="152"/>
      <c r="Z59" s="152"/>
      <c r="AA59" s="176"/>
      <c r="AB59" s="151"/>
      <c r="AC59" s="152"/>
      <c r="AD59" s="152"/>
      <c r="AE59" s="152"/>
      <c r="AF59" s="176"/>
      <c r="AG59" s="151"/>
      <c r="AH59" s="152"/>
      <c r="AI59" s="152"/>
      <c r="AJ59" s="152"/>
      <c r="AK59" s="176"/>
      <c r="AL59" s="151"/>
      <c r="AM59" s="152"/>
      <c r="AN59" s="152"/>
      <c r="AO59" s="152"/>
      <c r="AP59" s="176"/>
      <c r="AQ59" s="151"/>
      <c r="AR59" s="152"/>
      <c r="AS59" s="152"/>
      <c r="AT59" s="152"/>
      <c r="AU59" s="176"/>
      <c r="AV59" s="151"/>
      <c r="AW59" s="152"/>
      <c r="AX59" s="152"/>
      <c r="AY59" s="152"/>
      <c r="AZ59" s="176"/>
      <c r="BA59" s="151"/>
      <c r="BB59" s="152"/>
      <c r="BC59" s="152"/>
      <c r="BD59" s="152"/>
      <c r="BE59" s="176"/>
      <c r="BF59" s="151"/>
      <c r="BG59" s="152"/>
      <c r="BH59" s="152"/>
      <c r="BI59" s="152"/>
      <c r="BJ59" s="176"/>
      <c r="BK59" s="151"/>
    </row>
    <row r="60" spans="1:2" ht="6" customHeight="1">
      <c r="A60" s="163"/>
      <c r="B60" s="179"/>
    </row>
    <row r="61" spans="1:12" ht="15">
      <c r="A61" s="163"/>
      <c r="B61" s="163" t="s">
        <v>201</v>
      </c>
      <c r="L61" s="180" t="s">
        <v>202</v>
      </c>
    </row>
    <row r="62" spans="1:12" ht="15">
      <c r="A62" s="163"/>
      <c r="B62" s="163" t="s">
        <v>203</v>
      </c>
      <c r="L62" s="163" t="s">
        <v>204</v>
      </c>
    </row>
    <row r="63" ht="15">
      <c r="L63" s="163" t="s">
        <v>205</v>
      </c>
    </row>
    <row r="64" spans="2:12" ht="15">
      <c r="B64" s="163" t="s">
        <v>206</v>
      </c>
      <c r="L64" s="163" t="s">
        <v>207</v>
      </c>
    </row>
    <row r="65" spans="2:12" ht="15">
      <c r="B65" s="163" t="s">
        <v>208</v>
      </c>
      <c r="L65" s="163" t="s">
        <v>209</v>
      </c>
    </row>
    <row r="66" spans="2:12" ht="15">
      <c r="B66" s="163"/>
      <c r="L66" s="163" t="s">
        <v>210</v>
      </c>
    </row>
    <row r="74" ht="15">
      <c r="B74" s="163"/>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L46"/>
  <sheetViews>
    <sheetView zoomScalePageLayoutView="0" workbookViewId="0" topLeftCell="A1">
      <selection activeCell="B1" sqref="B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181" t="s">
        <v>211</v>
      </c>
      <c r="C2" s="161"/>
      <c r="D2" s="161"/>
      <c r="E2" s="161"/>
      <c r="F2" s="161"/>
      <c r="G2" s="161"/>
      <c r="H2" s="161"/>
      <c r="I2" s="161"/>
      <c r="J2" s="161"/>
      <c r="K2" s="161"/>
      <c r="L2" s="182"/>
    </row>
    <row r="3" spans="2:12" ht="15">
      <c r="B3" s="181" t="s">
        <v>212</v>
      </c>
      <c r="C3" s="161"/>
      <c r="D3" s="161"/>
      <c r="E3" s="161"/>
      <c r="F3" s="161"/>
      <c r="G3" s="161"/>
      <c r="H3" s="161"/>
      <c r="I3" s="161"/>
      <c r="J3" s="161"/>
      <c r="K3" s="161"/>
      <c r="L3" s="182"/>
    </row>
    <row r="4" spans="2:12" ht="30">
      <c r="B4" s="152" t="s">
        <v>148</v>
      </c>
      <c r="C4" s="183" t="s">
        <v>213</v>
      </c>
      <c r="D4" s="183" t="s">
        <v>214</v>
      </c>
      <c r="E4" s="183" t="s">
        <v>215</v>
      </c>
      <c r="F4" s="183" t="s">
        <v>183</v>
      </c>
      <c r="G4" s="183" t="s">
        <v>188</v>
      </c>
      <c r="H4" s="183" t="s">
        <v>196</v>
      </c>
      <c r="I4" s="183" t="s">
        <v>216</v>
      </c>
      <c r="J4" s="183" t="s">
        <v>217</v>
      </c>
      <c r="K4" s="183" t="s">
        <v>218</v>
      </c>
      <c r="L4" s="183" t="s">
        <v>219</v>
      </c>
    </row>
    <row r="5" spans="2:12" ht="15">
      <c r="B5" s="184">
        <v>1</v>
      </c>
      <c r="C5" s="185" t="s">
        <v>220</v>
      </c>
      <c r="D5" s="185"/>
      <c r="E5" s="152"/>
      <c r="F5" s="152"/>
      <c r="G5" s="152"/>
      <c r="H5" s="152"/>
      <c r="I5" s="152"/>
      <c r="J5" s="152"/>
      <c r="K5" s="152"/>
      <c r="L5" s="152"/>
    </row>
    <row r="6" spans="2:12" ht="15">
      <c r="B6" s="184">
        <v>2</v>
      </c>
      <c r="C6" s="186" t="s">
        <v>221</v>
      </c>
      <c r="D6" s="186"/>
      <c r="E6" s="187">
        <v>16.9643127178</v>
      </c>
      <c r="F6" s="152"/>
      <c r="G6" s="152"/>
      <c r="H6" s="152"/>
      <c r="I6" s="152"/>
      <c r="J6" s="152"/>
      <c r="K6" s="187">
        <f>E6</f>
        <v>16.9643127178</v>
      </c>
      <c r="L6" s="152"/>
    </row>
    <row r="7" spans="2:12" ht="15">
      <c r="B7" s="184">
        <v>3</v>
      </c>
      <c r="C7" s="185" t="s">
        <v>222</v>
      </c>
      <c r="D7" s="185"/>
      <c r="E7" s="152"/>
      <c r="F7" s="152"/>
      <c r="G7" s="152"/>
      <c r="H7" s="152"/>
      <c r="I7" s="152"/>
      <c r="J7" s="152"/>
      <c r="K7" s="152"/>
      <c r="L7" s="152"/>
    </row>
    <row r="8" spans="2:12" ht="15">
      <c r="B8" s="184">
        <v>4</v>
      </c>
      <c r="C8" s="186" t="s">
        <v>223</v>
      </c>
      <c r="D8" s="186"/>
      <c r="E8" s="187">
        <v>23.534688948</v>
      </c>
      <c r="F8" s="152"/>
      <c r="G8" s="152"/>
      <c r="H8" s="152"/>
      <c r="I8" s="152"/>
      <c r="J8" s="152"/>
      <c r="K8" s="187">
        <f>E8</f>
        <v>23.534688948</v>
      </c>
      <c r="L8" s="152"/>
    </row>
    <row r="9" spans="2:12" ht="15">
      <c r="B9" s="184">
        <v>5</v>
      </c>
      <c r="C9" s="186" t="s">
        <v>224</v>
      </c>
      <c r="D9" s="186"/>
      <c r="E9" s="187"/>
      <c r="F9" s="152"/>
      <c r="G9" s="152"/>
      <c r="H9" s="152"/>
      <c r="I9" s="152"/>
      <c r="J9" s="152"/>
      <c r="K9" s="187"/>
      <c r="L9" s="152"/>
    </row>
    <row r="10" spans="2:12" ht="15">
      <c r="B10" s="184">
        <v>6</v>
      </c>
      <c r="C10" s="186" t="s">
        <v>225</v>
      </c>
      <c r="D10" s="186"/>
      <c r="E10" s="187"/>
      <c r="F10" s="152"/>
      <c r="G10" s="152"/>
      <c r="H10" s="152"/>
      <c r="I10" s="152"/>
      <c r="J10" s="152"/>
      <c r="K10" s="187"/>
      <c r="L10" s="152"/>
    </row>
    <row r="11" spans="2:12" ht="15">
      <c r="B11" s="184">
        <v>7</v>
      </c>
      <c r="C11" s="186" t="s">
        <v>226</v>
      </c>
      <c r="D11" s="186"/>
      <c r="E11" s="187">
        <v>10.751575908480001</v>
      </c>
      <c r="F11" s="152"/>
      <c r="G11" s="152"/>
      <c r="H11" s="152"/>
      <c r="I11" s="152"/>
      <c r="J11" s="152"/>
      <c r="K11" s="187">
        <f>E11</f>
        <v>10.751575908480001</v>
      </c>
      <c r="L11" s="152"/>
    </row>
    <row r="12" spans="2:12" ht="15">
      <c r="B12" s="184">
        <v>8</v>
      </c>
      <c r="C12" s="185" t="s">
        <v>227</v>
      </c>
      <c r="D12" s="185"/>
      <c r="E12" s="187"/>
      <c r="F12" s="152"/>
      <c r="G12" s="152"/>
      <c r="H12" s="152"/>
      <c r="I12" s="152"/>
      <c r="J12" s="152"/>
      <c r="K12" s="187"/>
      <c r="L12" s="152"/>
    </row>
    <row r="13" spans="2:12" ht="15">
      <c r="B13" s="184">
        <v>9</v>
      </c>
      <c r="C13" s="185" t="s">
        <v>228</v>
      </c>
      <c r="D13" s="185"/>
      <c r="E13" s="187"/>
      <c r="F13" s="152"/>
      <c r="G13" s="152"/>
      <c r="H13" s="152"/>
      <c r="I13" s="152"/>
      <c r="J13" s="152"/>
      <c r="K13" s="187"/>
      <c r="L13" s="152"/>
    </row>
    <row r="14" spans="2:12" ht="15">
      <c r="B14" s="184">
        <v>10</v>
      </c>
      <c r="C14" s="186" t="s">
        <v>229</v>
      </c>
      <c r="D14" s="186"/>
      <c r="E14" s="187">
        <v>5.890510655500001</v>
      </c>
      <c r="F14" s="152"/>
      <c r="G14" s="152"/>
      <c r="H14" s="152"/>
      <c r="I14" s="152"/>
      <c r="J14" s="152"/>
      <c r="K14" s="187">
        <f>E14</f>
        <v>5.890510655500001</v>
      </c>
      <c r="L14" s="152"/>
    </row>
    <row r="15" spans="2:12" ht="15">
      <c r="B15" s="184">
        <v>11</v>
      </c>
      <c r="C15" s="186" t="s">
        <v>230</v>
      </c>
      <c r="D15" s="186"/>
      <c r="E15" s="187">
        <v>24.856587282510002</v>
      </c>
      <c r="F15" s="152"/>
      <c r="G15" s="152"/>
      <c r="H15" s="152"/>
      <c r="I15" s="152"/>
      <c r="J15" s="152"/>
      <c r="K15" s="187">
        <f>E15</f>
        <v>24.856587282510002</v>
      </c>
      <c r="L15" s="152"/>
    </row>
    <row r="16" spans="2:12" ht="15">
      <c r="B16" s="184">
        <v>12</v>
      </c>
      <c r="C16" s="186" t="s">
        <v>231</v>
      </c>
      <c r="D16" s="186"/>
      <c r="E16" s="187">
        <v>14.1303871547</v>
      </c>
      <c r="F16" s="152"/>
      <c r="G16" s="152"/>
      <c r="H16" s="152"/>
      <c r="I16" s="152"/>
      <c r="J16" s="152"/>
      <c r="K16" s="187">
        <f>E16</f>
        <v>14.1303871547</v>
      </c>
      <c r="L16" s="152"/>
    </row>
    <row r="17" spans="2:12" ht="15">
      <c r="B17" s="184">
        <v>13</v>
      </c>
      <c r="C17" s="186" t="s">
        <v>232</v>
      </c>
      <c r="D17" s="186"/>
      <c r="E17" s="187"/>
      <c r="F17" s="152"/>
      <c r="G17" s="152"/>
      <c r="H17" s="152"/>
      <c r="I17" s="152"/>
      <c r="J17" s="152"/>
      <c r="K17" s="187"/>
      <c r="L17" s="152"/>
    </row>
    <row r="18" spans="2:12" ht="15">
      <c r="B18" s="184">
        <v>14</v>
      </c>
      <c r="C18" s="186" t="s">
        <v>233</v>
      </c>
      <c r="D18" s="186"/>
      <c r="E18" s="187"/>
      <c r="F18" s="152"/>
      <c r="G18" s="152"/>
      <c r="H18" s="152"/>
      <c r="I18" s="152"/>
      <c r="J18" s="152"/>
      <c r="K18" s="187"/>
      <c r="L18" s="152"/>
    </row>
    <row r="19" spans="2:12" ht="15">
      <c r="B19" s="184">
        <v>15</v>
      </c>
      <c r="C19" s="186" t="s">
        <v>234</v>
      </c>
      <c r="D19" s="186"/>
      <c r="E19" s="187">
        <v>9.18919662258</v>
      </c>
      <c r="F19" s="152"/>
      <c r="G19" s="152"/>
      <c r="H19" s="152"/>
      <c r="I19" s="152"/>
      <c r="J19" s="152"/>
      <c r="K19" s="187">
        <f>E19</f>
        <v>9.18919662258</v>
      </c>
      <c r="L19" s="152"/>
    </row>
    <row r="20" spans="2:12" ht="15">
      <c r="B20" s="184">
        <v>16</v>
      </c>
      <c r="C20" s="186" t="s">
        <v>235</v>
      </c>
      <c r="D20" s="186"/>
      <c r="E20" s="188">
        <v>14.123548726999998</v>
      </c>
      <c r="F20" s="152"/>
      <c r="G20" s="152"/>
      <c r="H20" s="152"/>
      <c r="I20" s="152"/>
      <c r="J20" s="152"/>
      <c r="K20" s="187">
        <f>E20</f>
        <v>14.123548726999998</v>
      </c>
      <c r="L20" s="152"/>
    </row>
    <row r="21" spans="2:12" ht="15">
      <c r="B21" s="184">
        <v>17</v>
      </c>
      <c r="C21" s="186" t="s">
        <v>236</v>
      </c>
      <c r="D21" s="186"/>
      <c r="E21" s="187"/>
      <c r="F21" s="152"/>
      <c r="G21" s="152"/>
      <c r="H21" s="152"/>
      <c r="I21" s="152"/>
      <c r="J21" s="152"/>
      <c r="K21" s="187"/>
      <c r="L21" s="152"/>
    </row>
    <row r="22" spans="2:12" ht="15">
      <c r="B22" s="184">
        <v>18</v>
      </c>
      <c r="C22" s="185" t="s">
        <v>237</v>
      </c>
      <c r="D22" s="185"/>
      <c r="E22" s="187"/>
      <c r="F22" s="152"/>
      <c r="G22" s="152"/>
      <c r="H22" s="152"/>
      <c r="I22" s="152"/>
      <c r="J22" s="152"/>
      <c r="K22" s="187"/>
      <c r="L22" s="152"/>
    </row>
    <row r="23" spans="2:12" ht="15">
      <c r="B23" s="184">
        <v>19</v>
      </c>
      <c r="C23" s="186" t="s">
        <v>238</v>
      </c>
      <c r="D23" s="186"/>
      <c r="E23" s="187">
        <v>1.1781021311000002</v>
      </c>
      <c r="F23" s="152"/>
      <c r="G23" s="152"/>
      <c r="H23" s="152"/>
      <c r="I23" s="152"/>
      <c r="J23" s="152"/>
      <c r="K23" s="187">
        <f>E23</f>
        <v>1.1781021311000002</v>
      </c>
      <c r="L23" s="152"/>
    </row>
    <row r="24" spans="2:12" ht="15">
      <c r="B24" s="184">
        <v>20</v>
      </c>
      <c r="C24" s="186" t="s">
        <v>239</v>
      </c>
      <c r="D24" s="186"/>
      <c r="E24" s="187">
        <v>1446.467384556203</v>
      </c>
      <c r="F24" s="152"/>
      <c r="G24" s="152"/>
      <c r="H24" s="152"/>
      <c r="I24" s="152"/>
      <c r="J24" s="152"/>
      <c r="K24" s="187">
        <f>E24</f>
        <v>1446.467384556203</v>
      </c>
      <c r="L24" s="152"/>
    </row>
    <row r="25" spans="2:12" ht="15">
      <c r="B25" s="184">
        <v>21</v>
      </c>
      <c r="C25" s="185" t="s">
        <v>240</v>
      </c>
      <c r="D25" s="185"/>
      <c r="E25" s="187"/>
      <c r="F25" s="152"/>
      <c r="G25" s="152"/>
      <c r="H25" s="152"/>
      <c r="I25" s="152"/>
      <c r="J25" s="152"/>
      <c r="K25" s="187"/>
      <c r="L25" s="152"/>
    </row>
    <row r="26" spans="2:12" ht="15">
      <c r="B26" s="184">
        <v>22</v>
      </c>
      <c r="C26" s="186" t="s">
        <v>241</v>
      </c>
      <c r="D26" s="186"/>
      <c r="E26" s="187"/>
      <c r="F26" s="152"/>
      <c r="G26" s="152"/>
      <c r="H26" s="152"/>
      <c r="I26" s="152"/>
      <c r="J26" s="152"/>
      <c r="K26" s="187"/>
      <c r="L26" s="152"/>
    </row>
    <row r="27" spans="2:12" ht="15">
      <c r="B27" s="184">
        <v>23</v>
      </c>
      <c r="C27" s="185" t="s">
        <v>242</v>
      </c>
      <c r="D27" s="185"/>
      <c r="E27" s="187"/>
      <c r="F27" s="152"/>
      <c r="G27" s="152"/>
      <c r="H27" s="152"/>
      <c r="I27" s="152"/>
      <c r="J27" s="152"/>
      <c r="K27" s="187"/>
      <c r="L27" s="152"/>
    </row>
    <row r="28" spans="2:12" ht="15">
      <c r="B28" s="184">
        <v>24</v>
      </c>
      <c r="C28" s="185" t="s">
        <v>243</v>
      </c>
      <c r="D28" s="185"/>
      <c r="E28" s="187"/>
      <c r="F28" s="152"/>
      <c r="G28" s="152"/>
      <c r="H28" s="152"/>
      <c r="I28" s="152"/>
      <c r="J28" s="152"/>
      <c r="K28" s="187"/>
      <c r="L28" s="152"/>
    </row>
    <row r="29" spans="2:12" ht="15">
      <c r="B29" s="184">
        <v>25</v>
      </c>
      <c r="C29" s="186" t="s">
        <v>244</v>
      </c>
      <c r="D29" s="186"/>
      <c r="E29" s="187">
        <v>103.9738783671074</v>
      </c>
      <c r="F29" s="152"/>
      <c r="G29" s="152"/>
      <c r="H29" s="152"/>
      <c r="I29" s="152"/>
      <c r="J29" s="152"/>
      <c r="K29" s="187">
        <f>E29</f>
        <v>103.9738783671074</v>
      </c>
      <c r="L29" s="152"/>
    </row>
    <row r="30" spans="2:12" ht="15">
      <c r="B30" s="184">
        <v>26</v>
      </c>
      <c r="C30" s="186" t="s">
        <v>245</v>
      </c>
      <c r="D30" s="186"/>
      <c r="E30" s="187">
        <v>1.1767344473999999</v>
      </c>
      <c r="F30" s="152"/>
      <c r="G30" s="152"/>
      <c r="H30" s="152"/>
      <c r="I30" s="152"/>
      <c r="J30" s="152"/>
      <c r="K30" s="187">
        <f>E30</f>
        <v>1.1767344473999999</v>
      </c>
      <c r="L30" s="152"/>
    </row>
    <row r="31" spans="2:12" ht="15">
      <c r="B31" s="184">
        <v>27</v>
      </c>
      <c r="C31" s="186" t="s">
        <v>185</v>
      </c>
      <c r="D31" s="186"/>
      <c r="E31" s="187"/>
      <c r="F31" s="152"/>
      <c r="G31" s="152"/>
      <c r="H31" s="152"/>
      <c r="I31" s="152"/>
      <c r="J31" s="152"/>
      <c r="K31" s="187"/>
      <c r="L31" s="152"/>
    </row>
    <row r="32" spans="2:12" ht="15">
      <c r="B32" s="184">
        <v>28</v>
      </c>
      <c r="C32" s="186" t="s">
        <v>246</v>
      </c>
      <c r="D32" s="186"/>
      <c r="E32" s="187"/>
      <c r="F32" s="152"/>
      <c r="G32" s="152"/>
      <c r="H32" s="152"/>
      <c r="I32" s="152"/>
      <c r="J32" s="152"/>
      <c r="K32" s="187"/>
      <c r="L32" s="152"/>
    </row>
    <row r="33" spans="2:12" ht="15">
      <c r="B33" s="184">
        <v>29</v>
      </c>
      <c r="C33" s="186" t="s">
        <v>247</v>
      </c>
      <c r="D33" s="186"/>
      <c r="E33" s="187">
        <v>2.3534688947999998</v>
      </c>
      <c r="F33" s="152"/>
      <c r="G33" s="152"/>
      <c r="H33" s="152"/>
      <c r="I33" s="152"/>
      <c r="J33" s="152"/>
      <c r="K33" s="187">
        <f>E33</f>
        <v>2.3534688947999998</v>
      </c>
      <c r="L33" s="152"/>
    </row>
    <row r="34" spans="2:12" ht="15">
      <c r="B34" s="184">
        <v>30</v>
      </c>
      <c r="C34" s="186" t="s">
        <v>248</v>
      </c>
      <c r="D34" s="186"/>
      <c r="E34" s="187">
        <v>2.3562042622000003</v>
      </c>
      <c r="F34" s="152"/>
      <c r="G34" s="152"/>
      <c r="H34" s="152"/>
      <c r="I34" s="152"/>
      <c r="J34" s="152"/>
      <c r="K34" s="187">
        <f>E34</f>
        <v>2.3562042622000003</v>
      </c>
      <c r="L34" s="152"/>
    </row>
    <row r="35" spans="2:12" ht="15">
      <c r="B35" s="184">
        <v>31</v>
      </c>
      <c r="C35" s="185" t="s">
        <v>249</v>
      </c>
      <c r="D35" s="185"/>
      <c r="E35" s="187"/>
      <c r="F35" s="152"/>
      <c r="G35" s="152"/>
      <c r="H35" s="152"/>
      <c r="I35" s="152"/>
      <c r="J35" s="152"/>
      <c r="K35" s="187"/>
      <c r="L35" s="152"/>
    </row>
    <row r="36" spans="2:12" ht="15">
      <c r="B36" s="184">
        <v>32</v>
      </c>
      <c r="C36" s="186" t="s">
        <v>250</v>
      </c>
      <c r="D36" s="186"/>
      <c r="E36" s="187">
        <v>63.721003337599996</v>
      </c>
      <c r="F36" s="152"/>
      <c r="G36" s="152"/>
      <c r="H36" s="152"/>
      <c r="I36" s="152"/>
      <c r="J36" s="152"/>
      <c r="K36" s="187">
        <f>E36</f>
        <v>63.721003337599996</v>
      </c>
      <c r="L36" s="152"/>
    </row>
    <row r="37" spans="2:12" ht="15">
      <c r="B37" s="184">
        <v>33</v>
      </c>
      <c r="C37" s="186" t="s">
        <v>251</v>
      </c>
      <c r="D37" s="186"/>
      <c r="E37" s="187"/>
      <c r="F37" s="152"/>
      <c r="G37" s="152"/>
      <c r="H37" s="152"/>
      <c r="I37" s="152"/>
      <c r="J37" s="152"/>
      <c r="K37" s="187"/>
      <c r="L37" s="152"/>
    </row>
    <row r="38" spans="2:12" ht="15">
      <c r="B38" s="184">
        <v>34</v>
      </c>
      <c r="C38" s="186" t="s">
        <v>252</v>
      </c>
      <c r="D38" s="186"/>
      <c r="E38" s="187">
        <v>1.1781021311000002</v>
      </c>
      <c r="F38" s="152"/>
      <c r="G38" s="152"/>
      <c r="H38" s="152"/>
      <c r="I38" s="152"/>
      <c r="J38" s="152"/>
      <c r="K38" s="187">
        <f>E38</f>
        <v>1.1781021311000002</v>
      </c>
      <c r="L38" s="152"/>
    </row>
    <row r="39" spans="2:12" ht="15">
      <c r="B39" s="184">
        <v>35</v>
      </c>
      <c r="C39" s="186" t="s">
        <v>253</v>
      </c>
      <c r="D39" s="186"/>
      <c r="E39" s="187"/>
      <c r="F39" s="152"/>
      <c r="G39" s="152"/>
      <c r="H39" s="152"/>
      <c r="I39" s="152"/>
      <c r="J39" s="152"/>
      <c r="K39" s="187"/>
      <c r="L39" s="152"/>
    </row>
    <row r="40" spans="2:12" ht="15">
      <c r="B40" s="184">
        <v>36</v>
      </c>
      <c r="C40" s="186" t="s">
        <v>254</v>
      </c>
      <c r="D40" s="186"/>
      <c r="E40" s="188">
        <v>25.013025673895466</v>
      </c>
      <c r="F40" s="152"/>
      <c r="G40" s="152"/>
      <c r="H40" s="152"/>
      <c r="I40" s="152"/>
      <c r="J40" s="152"/>
      <c r="K40" s="187">
        <f>E40</f>
        <v>25.013025673895466</v>
      </c>
      <c r="L40" s="152"/>
    </row>
    <row r="41" spans="2:12" ht="15">
      <c r="B41" s="183" t="s">
        <v>40</v>
      </c>
      <c r="C41" s="152"/>
      <c r="D41" s="152"/>
      <c r="E41" s="187">
        <f>SUM(E1:E40)</f>
        <v>1766.8587118179757</v>
      </c>
      <c r="F41" s="152"/>
      <c r="G41" s="152"/>
      <c r="H41" s="152"/>
      <c r="I41" s="152"/>
      <c r="J41" s="152"/>
      <c r="K41" s="187">
        <f>SUM(K1:K40)</f>
        <v>1766.8587118179757</v>
      </c>
      <c r="L41" s="152"/>
    </row>
    <row r="42" ht="15">
      <c r="B42" t="s">
        <v>255</v>
      </c>
    </row>
    <row r="46" ht="15">
      <c r="E46" s="189"/>
    </row>
  </sheetData>
  <sheetProtection/>
  <mergeCells count="2">
    <mergeCell ref="B2:L2"/>
    <mergeCell ref="B3:L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90" t="s">
        <v>256</v>
      </c>
    </row>
    <row r="2" spans="1:8" ht="27" customHeight="1" thickBot="1">
      <c r="A2" s="191" t="s">
        <v>257</v>
      </c>
      <c r="B2" s="192"/>
      <c r="C2" s="192"/>
      <c r="D2" s="192"/>
      <c r="E2" s="192"/>
      <c r="F2" s="192"/>
      <c r="G2" s="192"/>
      <c r="H2" s="193"/>
    </row>
    <row r="3" spans="1:8" ht="57.75" thickBot="1">
      <c r="A3" s="194" t="s">
        <v>258</v>
      </c>
      <c r="B3" s="195" t="s">
        <v>259</v>
      </c>
      <c r="C3" s="195" t="s">
        <v>260</v>
      </c>
      <c r="D3" s="195" t="s">
        <v>261</v>
      </c>
      <c r="E3" s="195" t="s">
        <v>262</v>
      </c>
      <c r="F3" s="195" t="s">
        <v>263</v>
      </c>
      <c r="G3" s="195" t="s">
        <v>264</v>
      </c>
      <c r="H3" s="195" t="s">
        <v>265</v>
      </c>
    </row>
    <row r="4" spans="1:8" ht="15.75" thickBot="1">
      <c r="A4" s="194" t="s">
        <v>266</v>
      </c>
      <c r="B4" s="194" t="s">
        <v>266</v>
      </c>
      <c r="C4" s="194" t="s">
        <v>266</v>
      </c>
      <c r="D4" s="194" t="s">
        <v>266</v>
      </c>
      <c r="E4" s="194" t="s">
        <v>266</v>
      </c>
      <c r="F4" s="194" t="s">
        <v>266</v>
      </c>
      <c r="G4" s="194" t="s">
        <v>266</v>
      </c>
      <c r="H4" s="194" t="s">
        <v>266</v>
      </c>
    </row>
    <row r="5" ht="15">
      <c r="A5" s="196"/>
    </row>
    <row r="6" ht="15.75" thickBot="1">
      <c r="A6" s="190" t="s">
        <v>267</v>
      </c>
    </row>
    <row r="7" spans="1:9" ht="15.75" thickBot="1">
      <c r="A7" s="191" t="s">
        <v>268</v>
      </c>
      <c r="B7" s="192"/>
      <c r="C7" s="192"/>
      <c r="D7" s="192"/>
      <c r="E7" s="192"/>
      <c r="F7" s="192"/>
      <c r="G7" s="192"/>
      <c r="H7" s="192"/>
      <c r="I7" s="197"/>
    </row>
    <row r="8" spans="1:9" ht="57.75" thickBot="1">
      <c r="A8" s="194" t="s">
        <v>269</v>
      </c>
      <c r="B8" s="195" t="s">
        <v>258</v>
      </c>
      <c r="C8" s="195" t="s">
        <v>259</v>
      </c>
      <c r="D8" s="195" t="s">
        <v>260</v>
      </c>
      <c r="E8" s="195" t="s">
        <v>261</v>
      </c>
      <c r="F8" s="195" t="s">
        <v>262</v>
      </c>
      <c r="G8" s="195" t="s">
        <v>263</v>
      </c>
      <c r="H8" s="195" t="s">
        <v>264</v>
      </c>
      <c r="I8" s="195" t="s">
        <v>265</v>
      </c>
    </row>
    <row r="9" spans="1:9" ht="15.75" thickBot="1">
      <c r="A9" s="194" t="s">
        <v>266</v>
      </c>
      <c r="B9" s="194" t="s">
        <v>266</v>
      </c>
      <c r="C9" s="194" t="s">
        <v>266</v>
      </c>
      <c r="D9" s="194" t="s">
        <v>266</v>
      </c>
      <c r="E9" s="194" t="s">
        <v>266</v>
      </c>
      <c r="F9" s="194" t="s">
        <v>266</v>
      </c>
      <c r="G9" s="194" t="s">
        <v>266</v>
      </c>
      <c r="H9" s="194" t="s">
        <v>266</v>
      </c>
      <c r="I9" s="194" t="s">
        <v>266</v>
      </c>
    </row>
    <row r="10" ht="15">
      <c r="A10" s="196"/>
    </row>
    <row r="11" ht="15.75" thickBot="1">
      <c r="A11" s="190" t="s">
        <v>270</v>
      </c>
    </row>
    <row r="12" spans="1:6" ht="27" customHeight="1" thickBot="1">
      <c r="A12" s="198" t="s">
        <v>271</v>
      </c>
      <c r="B12" s="199"/>
      <c r="C12" s="199"/>
      <c r="D12" s="199"/>
      <c r="E12" s="199"/>
      <c r="F12" s="200"/>
    </row>
    <row r="13" spans="1:6" ht="27" customHeight="1" thickBot="1">
      <c r="A13" s="201" t="s">
        <v>272</v>
      </c>
      <c r="B13" s="201" t="s">
        <v>269</v>
      </c>
      <c r="C13" s="201" t="s">
        <v>273</v>
      </c>
      <c r="D13" s="202" t="s">
        <v>274</v>
      </c>
      <c r="E13" s="203"/>
      <c r="F13" s="204"/>
    </row>
    <row r="14" spans="1:6" ht="15.75" thickBot="1">
      <c r="A14" s="205"/>
      <c r="B14" s="205"/>
      <c r="C14" s="205"/>
      <c r="D14" s="206" t="s">
        <v>275</v>
      </c>
      <c r="E14" s="206" t="s">
        <v>276</v>
      </c>
      <c r="F14" s="206" t="s">
        <v>277</v>
      </c>
    </row>
    <row r="15" spans="1:6" ht="15.75" thickBot="1">
      <c r="A15" s="207" t="s">
        <v>266</v>
      </c>
      <c r="B15" s="207" t="s">
        <v>266</v>
      </c>
      <c r="C15" s="207" t="s">
        <v>266</v>
      </c>
      <c r="D15" s="207" t="s">
        <v>266</v>
      </c>
      <c r="E15" s="207" t="s">
        <v>266</v>
      </c>
      <c r="F15" s="207" t="s">
        <v>266</v>
      </c>
    </row>
    <row r="16" ht="15">
      <c r="A16" s="208" t="s">
        <v>278</v>
      </c>
    </row>
    <row r="17" ht="15">
      <c r="A17" s="196"/>
    </row>
    <row r="18" ht="15">
      <c r="A18" s="19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R369"/>
  <sheetViews>
    <sheetView zoomScalePageLayoutView="0" workbookViewId="0" topLeftCell="A1">
      <selection activeCell="A1" sqref="A1"/>
    </sheetView>
  </sheetViews>
  <sheetFormatPr defaultColWidth="9.140625" defaultRowHeight="15"/>
  <cols>
    <col min="1" max="1" width="10.00390625" style="0" customWidth="1"/>
    <col min="2" max="2" width="11.421875" style="0" customWidth="1"/>
    <col min="3" max="3" width="11.421875" style="209" customWidth="1"/>
    <col min="4" max="4" width="11.421875" style="0" customWidth="1"/>
    <col min="5" max="5" width="19.7109375" style="0" customWidth="1"/>
    <col min="6" max="6" width="10.7109375" style="0" customWidth="1"/>
    <col min="7" max="7" width="27.140625" style="2" customWidth="1"/>
    <col min="8" max="8" width="27.57421875" style="2" customWidth="1"/>
    <col min="9" max="9" width="39.7109375" style="2" customWidth="1"/>
    <col min="10" max="10" width="12.8515625" style="2" customWidth="1"/>
    <col min="11" max="11" width="7.00390625" style="2" customWidth="1"/>
    <col min="12" max="12" width="11.28125" style="2" customWidth="1"/>
    <col min="13" max="13" width="19.421875" style="2" customWidth="1"/>
    <col min="14" max="14" width="14.8515625" style="2" customWidth="1"/>
    <col min="15" max="15" width="18.28125" style="2" customWidth="1"/>
    <col min="16" max="16" width="18.421875" style="2" customWidth="1"/>
    <col min="17" max="17" width="16.421875" style="2" customWidth="1"/>
    <col min="18" max="18" width="13.28125" style="2" customWidth="1"/>
    <col min="19" max="16384" width="9.140625" style="2" customWidth="1"/>
  </cols>
  <sheetData>
    <row r="2" ht="15">
      <c r="E2" s="210" t="s">
        <v>279</v>
      </c>
    </row>
    <row r="3" ht="15">
      <c r="E3" s="211" t="str">
        <f>"FROM   "&amp;TEXT('[3]INPUT'!D4,"DD-MM-YYYY")&amp;"  TO  "&amp;TEXT('[3]INPUT'!D5,"DD-MM-YYYY")</f>
        <v>FROM   01-08-2020  TO  31-08-2020</v>
      </c>
    </row>
    <row r="4" ht="15.75" thickBot="1"/>
    <row r="5" spans="1:18" ht="37.5" customHeight="1" thickBot="1" thickTop="1">
      <c r="A5" s="212" t="s">
        <v>280</v>
      </c>
      <c r="B5" s="213" t="s">
        <v>281</v>
      </c>
      <c r="C5" s="214" t="s">
        <v>282</v>
      </c>
      <c r="D5" s="213" t="s">
        <v>283</v>
      </c>
      <c r="E5" s="213" t="s">
        <v>101</v>
      </c>
      <c r="F5" s="213" t="s">
        <v>284</v>
      </c>
      <c r="G5" s="213" t="s">
        <v>285</v>
      </c>
      <c r="H5" s="213" t="s">
        <v>286</v>
      </c>
      <c r="I5" s="213" t="s">
        <v>287</v>
      </c>
      <c r="J5" s="213" t="s">
        <v>288</v>
      </c>
      <c r="K5" s="213" t="s">
        <v>289</v>
      </c>
      <c r="L5" s="213" t="s">
        <v>290</v>
      </c>
      <c r="M5" s="213" t="s">
        <v>5</v>
      </c>
      <c r="N5" s="213" t="s">
        <v>291</v>
      </c>
      <c r="O5" s="213" t="s">
        <v>292</v>
      </c>
      <c r="P5" s="213" t="s">
        <v>293</v>
      </c>
      <c r="Q5" s="213" t="s">
        <v>294</v>
      </c>
      <c r="R5" s="213" t="s">
        <v>295</v>
      </c>
    </row>
    <row r="6" spans="1:18" ht="15.75" thickTop="1">
      <c r="A6" s="215" t="s">
        <v>296</v>
      </c>
      <c r="B6" s="216" t="s">
        <v>297</v>
      </c>
      <c r="C6" s="216" t="s">
        <v>297</v>
      </c>
      <c r="D6" s="217" t="s">
        <v>297</v>
      </c>
      <c r="E6" s="218" t="s">
        <v>103</v>
      </c>
      <c r="F6" s="219" t="s">
        <v>298</v>
      </c>
      <c r="G6" s="220" t="s">
        <v>299</v>
      </c>
      <c r="H6" s="218" t="s">
        <v>300</v>
      </c>
      <c r="I6" s="218" t="s">
        <v>301</v>
      </c>
      <c r="J6" s="220" t="s">
        <v>302</v>
      </c>
      <c r="K6" s="221" t="s">
        <v>303</v>
      </c>
      <c r="L6" s="222" t="s">
        <v>303</v>
      </c>
      <c r="M6" s="223">
        <v>0</v>
      </c>
      <c r="N6" s="224">
        <v>0</v>
      </c>
      <c r="O6" s="225">
        <v>25375423.24</v>
      </c>
      <c r="P6" s="223">
        <v>25375423.24</v>
      </c>
      <c r="Q6" s="226">
        <v>25375423.24</v>
      </c>
      <c r="R6" s="226" t="s">
        <v>304</v>
      </c>
    </row>
    <row r="7" spans="1:18" ht="15">
      <c r="A7" s="215" t="s">
        <v>305</v>
      </c>
      <c r="B7" s="216" t="s">
        <v>297</v>
      </c>
      <c r="C7" s="216" t="s">
        <v>297</v>
      </c>
      <c r="D7" s="217" t="s">
        <v>297</v>
      </c>
      <c r="E7" s="218" t="s">
        <v>103</v>
      </c>
      <c r="F7" s="219" t="s">
        <v>298</v>
      </c>
      <c r="G7" s="220" t="s">
        <v>299</v>
      </c>
      <c r="H7" s="218" t="s">
        <v>306</v>
      </c>
      <c r="I7" s="218" t="s">
        <v>307</v>
      </c>
      <c r="J7" s="220" t="s">
        <v>302</v>
      </c>
      <c r="K7" s="221" t="s">
        <v>303</v>
      </c>
      <c r="L7" s="222" t="s">
        <v>303</v>
      </c>
      <c r="M7" s="223">
        <v>0</v>
      </c>
      <c r="N7" s="224">
        <v>0</v>
      </c>
      <c r="O7" s="225">
        <v>3383389.76</v>
      </c>
      <c r="P7" s="223">
        <v>3383389.76</v>
      </c>
      <c r="Q7" s="226">
        <v>3383389.76</v>
      </c>
      <c r="R7" s="226" t="s">
        <v>304</v>
      </c>
    </row>
    <row r="8" spans="1:18" ht="15">
      <c r="A8" s="215" t="s">
        <v>308</v>
      </c>
      <c r="B8" s="216" t="s">
        <v>297</v>
      </c>
      <c r="C8" s="216" t="s">
        <v>297</v>
      </c>
      <c r="D8" s="217" t="s">
        <v>297</v>
      </c>
      <c r="E8" s="218" t="s">
        <v>103</v>
      </c>
      <c r="F8" s="219" t="s">
        <v>298</v>
      </c>
      <c r="G8" s="220" t="s">
        <v>299</v>
      </c>
      <c r="H8" s="218" t="s">
        <v>309</v>
      </c>
      <c r="I8" s="218" t="s">
        <v>310</v>
      </c>
      <c r="J8" s="220" t="s">
        <v>311</v>
      </c>
      <c r="K8" s="221" t="s">
        <v>303</v>
      </c>
      <c r="L8" s="222" t="s">
        <v>303</v>
      </c>
      <c r="M8" s="223">
        <v>0</v>
      </c>
      <c r="N8" s="224">
        <v>0</v>
      </c>
      <c r="O8" s="227">
        <v>41227.11</v>
      </c>
      <c r="P8" s="223">
        <v>41227.11</v>
      </c>
      <c r="Q8" s="226">
        <v>0</v>
      </c>
      <c r="R8" s="226" t="s">
        <v>312</v>
      </c>
    </row>
    <row r="9" spans="1:18" ht="15">
      <c r="A9" s="215" t="s">
        <v>313</v>
      </c>
      <c r="B9" s="216" t="s">
        <v>297</v>
      </c>
      <c r="C9" s="216" t="s">
        <v>297</v>
      </c>
      <c r="D9" s="217" t="s">
        <v>297</v>
      </c>
      <c r="E9" s="218" t="s">
        <v>103</v>
      </c>
      <c r="F9" s="219" t="s">
        <v>298</v>
      </c>
      <c r="G9" s="220" t="s">
        <v>299</v>
      </c>
      <c r="H9" s="218" t="s">
        <v>314</v>
      </c>
      <c r="I9" s="218" t="s">
        <v>315</v>
      </c>
      <c r="J9" s="220" t="s">
        <v>302</v>
      </c>
      <c r="K9" s="221" t="s">
        <v>303</v>
      </c>
      <c r="L9" s="222" t="s">
        <v>303</v>
      </c>
      <c r="M9" s="223">
        <v>0</v>
      </c>
      <c r="N9" s="224">
        <v>0</v>
      </c>
      <c r="O9" s="227">
        <v>14125000</v>
      </c>
      <c r="P9" s="223">
        <v>14125000</v>
      </c>
      <c r="Q9" s="226">
        <v>14125000</v>
      </c>
      <c r="R9" s="226" t="s">
        <v>316</v>
      </c>
    </row>
    <row r="10" spans="1:18" ht="15">
      <c r="A10" s="215" t="s">
        <v>317</v>
      </c>
      <c r="B10" s="216" t="s">
        <v>297</v>
      </c>
      <c r="C10" s="216" t="s">
        <v>297</v>
      </c>
      <c r="D10" s="217" t="s">
        <v>297</v>
      </c>
      <c r="E10" s="218" t="s">
        <v>103</v>
      </c>
      <c r="F10" s="219" t="s">
        <v>298</v>
      </c>
      <c r="G10" s="220" t="s">
        <v>299</v>
      </c>
      <c r="H10" s="218" t="s">
        <v>318</v>
      </c>
      <c r="I10" s="218" t="s">
        <v>310</v>
      </c>
      <c r="J10" s="220" t="s">
        <v>311</v>
      </c>
      <c r="K10" s="221" t="s">
        <v>303</v>
      </c>
      <c r="L10" s="222" t="s">
        <v>303</v>
      </c>
      <c r="M10" s="223">
        <v>0</v>
      </c>
      <c r="N10" s="224">
        <v>0</v>
      </c>
      <c r="O10" s="227">
        <v>62820.36</v>
      </c>
      <c r="P10" s="223">
        <v>62820.36</v>
      </c>
      <c r="Q10" s="226">
        <v>0</v>
      </c>
      <c r="R10" s="226" t="s">
        <v>312</v>
      </c>
    </row>
    <row r="11" spans="1:18" ht="15">
      <c r="A11" s="215" t="s">
        <v>296</v>
      </c>
      <c r="B11" s="216" t="s">
        <v>297</v>
      </c>
      <c r="C11" s="216" t="s">
        <v>297</v>
      </c>
      <c r="D11" s="217" t="s">
        <v>297</v>
      </c>
      <c r="E11" s="218" t="s">
        <v>104</v>
      </c>
      <c r="F11" s="219" t="s">
        <v>298</v>
      </c>
      <c r="G11" s="220" t="s">
        <v>299</v>
      </c>
      <c r="H11" s="218" t="s">
        <v>319</v>
      </c>
      <c r="I11" s="218" t="s">
        <v>320</v>
      </c>
      <c r="J11" s="220" t="s">
        <v>302</v>
      </c>
      <c r="K11" s="221" t="s">
        <v>303</v>
      </c>
      <c r="L11" s="222" t="s">
        <v>303</v>
      </c>
      <c r="M11" s="223">
        <v>0</v>
      </c>
      <c r="N11" s="224">
        <v>0</v>
      </c>
      <c r="O11" s="227">
        <v>10996016.43</v>
      </c>
      <c r="P11" s="223">
        <v>10996016.43</v>
      </c>
      <c r="Q11" s="226">
        <v>10996016.43</v>
      </c>
      <c r="R11" s="226" t="s">
        <v>304</v>
      </c>
    </row>
    <row r="12" spans="1:18" ht="15">
      <c r="A12" s="215" t="s">
        <v>305</v>
      </c>
      <c r="B12" s="216" t="s">
        <v>297</v>
      </c>
      <c r="C12" s="216" t="s">
        <v>297</v>
      </c>
      <c r="D12" s="217" t="s">
        <v>297</v>
      </c>
      <c r="E12" s="218" t="s">
        <v>104</v>
      </c>
      <c r="F12" s="219" t="s">
        <v>298</v>
      </c>
      <c r="G12" s="220" t="s">
        <v>299</v>
      </c>
      <c r="H12" s="218" t="s">
        <v>321</v>
      </c>
      <c r="I12" s="218" t="s">
        <v>322</v>
      </c>
      <c r="J12" s="220" t="s">
        <v>302</v>
      </c>
      <c r="K12" s="221" t="s">
        <v>303</v>
      </c>
      <c r="L12" s="222" t="s">
        <v>303</v>
      </c>
      <c r="M12" s="223">
        <v>0</v>
      </c>
      <c r="N12" s="224">
        <v>0</v>
      </c>
      <c r="O12" s="227">
        <v>25037083.56</v>
      </c>
      <c r="P12" s="223">
        <v>25037083.56</v>
      </c>
      <c r="Q12" s="226">
        <v>25037083.56</v>
      </c>
      <c r="R12" s="226" t="s">
        <v>304</v>
      </c>
    </row>
    <row r="13" spans="1:18" ht="15">
      <c r="A13" s="215" t="s">
        <v>308</v>
      </c>
      <c r="B13" s="216" t="s">
        <v>297</v>
      </c>
      <c r="C13" s="216" t="s">
        <v>297</v>
      </c>
      <c r="D13" s="217" t="s">
        <v>297</v>
      </c>
      <c r="E13" s="218" t="s">
        <v>104</v>
      </c>
      <c r="F13" s="219" t="s">
        <v>298</v>
      </c>
      <c r="G13" s="220" t="s">
        <v>299</v>
      </c>
      <c r="H13" s="218" t="s">
        <v>323</v>
      </c>
      <c r="I13" s="218" t="s">
        <v>324</v>
      </c>
      <c r="J13" s="220" t="s">
        <v>302</v>
      </c>
      <c r="K13" s="221" t="s">
        <v>303</v>
      </c>
      <c r="L13" s="222" t="s">
        <v>303</v>
      </c>
      <c r="M13" s="223">
        <v>0</v>
      </c>
      <c r="N13" s="224">
        <v>0</v>
      </c>
      <c r="O13" s="227">
        <v>68344471.34</v>
      </c>
      <c r="P13" s="223">
        <v>68344471.34</v>
      </c>
      <c r="Q13" s="226">
        <v>68344471.34</v>
      </c>
      <c r="R13" s="226" t="s">
        <v>304</v>
      </c>
    </row>
    <row r="14" spans="1:18" ht="15">
      <c r="A14" s="215" t="s">
        <v>317</v>
      </c>
      <c r="B14" s="216" t="s">
        <v>297</v>
      </c>
      <c r="C14" s="216" t="s">
        <v>297</v>
      </c>
      <c r="D14" s="217" t="s">
        <v>297</v>
      </c>
      <c r="E14" s="218" t="s">
        <v>104</v>
      </c>
      <c r="F14" s="219" t="s">
        <v>298</v>
      </c>
      <c r="G14" s="220" t="s">
        <v>299</v>
      </c>
      <c r="H14" s="218" t="s">
        <v>325</v>
      </c>
      <c r="I14" s="218" t="s">
        <v>326</v>
      </c>
      <c r="J14" s="220" t="s">
        <v>302</v>
      </c>
      <c r="K14" s="221" t="s">
        <v>303</v>
      </c>
      <c r="L14" s="222" t="s">
        <v>303</v>
      </c>
      <c r="M14" s="223">
        <v>0</v>
      </c>
      <c r="N14" s="224">
        <v>0</v>
      </c>
      <c r="O14" s="227">
        <v>3383389.67</v>
      </c>
      <c r="P14" s="223">
        <v>3383389.67</v>
      </c>
      <c r="Q14" s="226">
        <v>3383389.67</v>
      </c>
      <c r="R14" s="226" t="s">
        <v>304</v>
      </c>
    </row>
    <row r="15" spans="1:18" ht="15">
      <c r="A15" s="215" t="s">
        <v>313</v>
      </c>
      <c r="B15" s="216" t="s">
        <v>297</v>
      </c>
      <c r="C15" s="216" t="s">
        <v>297</v>
      </c>
      <c r="D15" s="217" t="s">
        <v>297</v>
      </c>
      <c r="E15" s="218" t="s">
        <v>104</v>
      </c>
      <c r="F15" s="219" t="s">
        <v>298</v>
      </c>
      <c r="G15" s="220" t="s">
        <v>299</v>
      </c>
      <c r="H15" s="218" t="s">
        <v>327</v>
      </c>
      <c r="I15" s="218" t="s">
        <v>328</v>
      </c>
      <c r="J15" s="220" t="s">
        <v>302</v>
      </c>
      <c r="K15" s="221" t="s">
        <v>303</v>
      </c>
      <c r="L15" s="222" t="s">
        <v>303</v>
      </c>
      <c r="M15" s="223">
        <v>0</v>
      </c>
      <c r="N15" s="224">
        <v>0</v>
      </c>
      <c r="O15" s="227">
        <v>21625000</v>
      </c>
      <c r="P15" s="223">
        <v>21625000</v>
      </c>
      <c r="Q15" s="226">
        <v>21625000</v>
      </c>
      <c r="R15" s="226" t="s">
        <v>316</v>
      </c>
    </row>
    <row r="16" spans="1:18" ht="15">
      <c r="A16" s="215" t="s">
        <v>329</v>
      </c>
      <c r="B16" s="216" t="s">
        <v>297</v>
      </c>
      <c r="C16" s="216" t="s">
        <v>297</v>
      </c>
      <c r="D16" s="217" t="s">
        <v>297</v>
      </c>
      <c r="E16" s="218" t="s">
        <v>105</v>
      </c>
      <c r="F16" s="219" t="s">
        <v>298</v>
      </c>
      <c r="G16" s="220" t="s">
        <v>299</v>
      </c>
      <c r="H16" s="218" t="s">
        <v>330</v>
      </c>
      <c r="I16" s="218" t="s">
        <v>331</v>
      </c>
      <c r="J16" s="220" t="s">
        <v>302</v>
      </c>
      <c r="K16" s="221" t="s">
        <v>303</v>
      </c>
      <c r="L16" s="222" t="s">
        <v>303</v>
      </c>
      <c r="M16" s="223">
        <v>0</v>
      </c>
      <c r="N16" s="224">
        <v>0</v>
      </c>
      <c r="O16" s="227">
        <v>2250000</v>
      </c>
      <c r="P16" s="223">
        <v>2250000</v>
      </c>
      <c r="Q16" s="226">
        <v>2250000</v>
      </c>
      <c r="R16" s="226" t="s">
        <v>316</v>
      </c>
    </row>
    <row r="17" spans="1:18" ht="15">
      <c r="A17" s="215" t="s">
        <v>332</v>
      </c>
      <c r="B17" s="216" t="s">
        <v>297</v>
      </c>
      <c r="C17" s="216" t="s">
        <v>297</v>
      </c>
      <c r="D17" s="217" t="s">
        <v>297</v>
      </c>
      <c r="E17" s="218" t="s">
        <v>105</v>
      </c>
      <c r="F17" s="219" t="s">
        <v>298</v>
      </c>
      <c r="G17" s="220" t="s">
        <v>299</v>
      </c>
      <c r="H17" s="218" t="s">
        <v>333</v>
      </c>
      <c r="I17" s="218" t="s">
        <v>334</v>
      </c>
      <c r="J17" s="220" t="s">
        <v>302</v>
      </c>
      <c r="K17" s="221" t="s">
        <v>303</v>
      </c>
      <c r="L17" s="222" t="s">
        <v>303</v>
      </c>
      <c r="M17" s="223">
        <v>0</v>
      </c>
      <c r="N17" s="224">
        <v>0</v>
      </c>
      <c r="O17" s="227">
        <v>845847.42</v>
      </c>
      <c r="P17" s="223">
        <v>845847.42</v>
      </c>
      <c r="Q17" s="226">
        <v>845847.42</v>
      </c>
      <c r="R17" s="226" t="s">
        <v>304</v>
      </c>
    </row>
    <row r="18" spans="1:18" ht="15">
      <c r="A18" s="215" t="s">
        <v>335</v>
      </c>
      <c r="B18" s="216" t="s">
        <v>297</v>
      </c>
      <c r="C18" s="216" t="s">
        <v>297</v>
      </c>
      <c r="D18" s="217" t="s">
        <v>297</v>
      </c>
      <c r="E18" s="218" t="s">
        <v>105</v>
      </c>
      <c r="F18" s="219" t="s">
        <v>298</v>
      </c>
      <c r="G18" s="220" t="s">
        <v>299</v>
      </c>
      <c r="H18" s="218" t="s">
        <v>336</v>
      </c>
      <c r="I18" s="218" t="s">
        <v>337</v>
      </c>
      <c r="J18" s="220" t="s">
        <v>302</v>
      </c>
      <c r="K18" s="221" t="s">
        <v>303</v>
      </c>
      <c r="L18" s="222" t="s">
        <v>303</v>
      </c>
      <c r="M18" s="223">
        <v>0</v>
      </c>
      <c r="N18" s="224">
        <v>0</v>
      </c>
      <c r="O18" s="227">
        <v>56502607.58</v>
      </c>
      <c r="P18" s="223">
        <v>56502607.58</v>
      </c>
      <c r="Q18" s="226">
        <v>56502607.58</v>
      </c>
      <c r="R18" s="226" t="s">
        <v>304</v>
      </c>
    </row>
    <row r="19" spans="1:18" ht="15">
      <c r="A19" s="215" t="s">
        <v>338</v>
      </c>
      <c r="B19" s="216" t="s">
        <v>297</v>
      </c>
      <c r="C19" s="216" t="s">
        <v>297</v>
      </c>
      <c r="D19" s="217" t="s">
        <v>297</v>
      </c>
      <c r="E19" s="218" t="s">
        <v>106</v>
      </c>
      <c r="F19" s="219" t="s">
        <v>298</v>
      </c>
      <c r="G19" s="220" t="s">
        <v>299</v>
      </c>
      <c r="H19" s="218" t="s">
        <v>339</v>
      </c>
      <c r="I19" s="218" t="s">
        <v>340</v>
      </c>
      <c r="J19" s="220" t="s">
        <v>302</v>
      </c>
      <c r="K19" s="221" t="s">
        <v>303</v>
      </c>
      <c r="L19" s="222" t="s">
        <v>303</v>
      </c>
      <c r="M19" s="223">
        <v>0</v>
      </c>
      <c r="N19" s="224">
        <v>0</v>
      </c>
      <c r="O19" s="227">
        <v>12125000</v>
      </c>
      <c r="P19" s="223">
        <v>12125000</v>
      </c>
      <c r="Q19" s="226">
        <v>12125000</v>
      </c>
      <c r="R19" s="226" t="s">
        <v>316</v>
      </c>
    </row>
    <row r="20" spans="1:18" ht="15">
      <c r="A20" s="215" t="s">
        <v>341</v>
      </c>
      <c r="B20" s="216" t="s">
        <v>297</v>
      </c>
      <c r="C20" s="216" t="s">
        <v>297</v>
      </c>
      <c r="D20" s="217" t="s">
        <v>297</v>
      </c>
      <c r="E20" s="218" t="s">
        <v>106</v>
      </c>
      <c r="F20" s="219" t="s">
        <v>298</v>
      </c>
      <c r="G20" s="220" t="s">
        <v>299</v>
      </c>
      <c r="H20" s="218" t="s">
        <v>342</v>
      </c>
      <c r="I20" s="218" t="s">
        <v>343</v>
      </c>
      <c r="J20" s="220" t="s">
        <v>302</v>
      </c>
      <c r="K20" s="221" t="s">
        <v>303</v>
      </c>
      <c r="L20" s="222" t="s">
        <v>303</v>
      </c>
      <c r="M20" s="223">
        <v>0</v>
      </c>
      <c r="N20" s="224">
        <v>0</v>
      </c>
      <c r="O20" s="227">
        <v>10150169.06</v>
      </c>
      <c r="P20" s="223">
        <v>10150169.06</v>
      </c>
      <c r="Q20" s="226">
        <v>10150169.06</v>
      </c>
      <c r="R20" s="226" t="s">
        <v>304</v>
      </c>
    </row>
    <row r="21" spans="1:18" ht="15">
      <c r="A21" s="215" t="s">
        <v>344</v>
      </c>
      <c r="B21" s="216" t="s">
        <v>297</v>
      </c>
      <c r="C21" s="216" t="s">
        <v>297</v>
      </c>
      <c r="D21" s="217" t="s">
        <v>297</v>
      </c>
      <c r="E21" s="218" t="s">
        <v>106</v>
      </c>
      <c r="F21" s="219" t="s">
        <v>298</v>
      </c>
      <c r="G21" s="220" t="s">
        <v>299</v>
      </c>
      <c r="H21" s="218" t="s">
        <v>345</v>
      </c>
      <c r="I21" s="218" t="s">
        <v>346</v>
      </c>
      <c r="J21" s="220" t="s">
        <v>302</v>
      </c>
      <c r="K21" s="221" t="s">
        <v>303</v>
      </c>
      <c r="L21" s="222" t="s">
        <v>303</v>
      </c>
      <c r="M21" s="223">
        <v>0</v>
      </c>
      <c r="N21" s="224">
        <v>0</v>
      </c>
      <c r="O21" s="227">
        <v>11503524.94</v>
      </c>
      <c r="P21" s="223">
        <v>11503524.94</v>
      </c>
      <c r="Q21" s="226">
        <v>11503524.94</v>
      </c>
      <c r="R21" s="226" t="s">
        <v>304</v>
      </c>
    </row>
    <row r="22" spans="1:18" ht="15">
      <c r="A22" s="215" t="s">
        <v>347</v>
      </c>
      <c r="B22" s="216" t="s">
        <v>297</v>
      </c>
      <c r="C22" s="216" t="s">
        <v>297</v>
      </c>
      <c r="D22" s="217" t="s">
        <v>297</v>
      </c>
      <c r="E22" s="218" t="s">
        <v>107</v>
      </c>
      <c r="F22" s="219" t="s">
        <v>298</v>
      </c>
      <c r="G22" s="220" t="s">
        <v>299</v>
      </c>
      <c r="H22" s="218" t="s">
        <v>348</v>
      </c>
      <c r="I22" s="218" t="s">
        <v>349</v>
      </c>
      <c r="J22" s="220" t="s">
        <v>302</v>
      </c>
      <c r="K22" s="221" t="s">
        <v>303</v>
      </c>
      <c r="L22" s="222" t="s">
        <v>303</v>
      </c>
      <c r="M22" s="223">
        <v>0</v>
      </c>
      <c r="N22" s="224">
        <v>0</v>
      </c>
      <c r="O22" s="227">
        <v>13533559</v>
      </c>
      <c r="P22" s="223">
        <v>13533559</v>
      </c>
      <c r="Q22" s="226">
        <v>13533559</v>
      </c>
      <c r="R22" s="226" t="s">
        <v>304</v>
      </c>
    </row>
    <row r="23" spans="1:18" ht="15">
      <c r="A23" s="215" t="s">
        <v>350</v>
      </c>
      <c r="B23" s="216" t="s">
        <v>297</v>
      </c>
      <c r="C23" s="216" t="s">
        <v>297</v>
      </c>
      <c r="D23" s="217" t="s">
        <v>297</v>
      </c>
      <c r="E23" s="218" t="s">
        <v>107</v>
      </c>
      <c r="F23" s="219" t="s">
        <v>298</v>
      </c>
      <c r="G23" s="220" t="s">
        <v>299</v>
      </c>
      <c r="H23" s="218" t="s">
        <v>351</v>
      </c>
      <c r="I23" s="218" t="s">
        <v>352</v>
      </c>
      <c r="J23" s="220" t="s">
        <v>302</v>
      </c>
      <c r="K23" s="221" t="s">
        <v>303</v>
      </c>
      <c r="L23" s="222" t="s">
        <v>303</v>
      </c>
      <c r="M23" s="223">
        <v>0</v>
      </c>
      <c r="N23" s="224">
        <v>0</v>
      </c>
      <c r="O23" s="227">
        <v>1250000</v>
      </c>
      <c r="P23" s="223">
        <v>1250000</v>
      </c>
      <c r="Q23" s="226">
        <v>1250000</v>
      </c>
      <c r="R23" s="226" t="s">
        <v>316</v>
      </c>
    </row>
    <row r="24" spans="1:18" ht="15">
      <c r="A24" s="215" t="s">
        <v>353</v>
      </c>
      <c r="B24" s="216" t="s">
        <v>297</v>
      </c>
      <c r="C24" s="216" t="s">
        <v>297</v>
      </c>
      <c r="D24" s="217" t="s">
        <v>297</v>
      </c>
      <c r="E24" s="218" t="s">
        <v>108</v>
      </c>
      <c r="F24" s="219" t="s">
        <v>298</v>
      </c>
      <c r="G24" s="220" t="s">
        <v>299</v>
      </c>
      <c r="H24" s="218" t="s">
        <v>354</v>
      </c>
      <c r="I24" s="218" t="s">
        <v>355</v>
      </c>
      <c r="J24" s="220" t="s">
        <v>302</v>
      </c>
      <c r="K24" s="221" t="s">
        <v>303</v>
      </c>
      <c r="L24" s="222" t="s">
        <v>303</v>
      </c>
      <c r="M24" s="223">
        <v>0</v>
      </c>
      <c r="N24" s="224">
        <v>0</v>
      </c>
      <c r="O24" s="227">
        <v>24698744</v>
      </c>
      <c r="P24" s="223">
        <v>24698744</v>
      </c>
      <c r="Q24" s="226">
        <v>24698744</v>
      </c>
      <c r="R24" s="226" t="s">
        <v>304</v>
      </c>
    </row>
    <row r="25" spans="1:18" ht="15">
      <c r="A25" s="215" t="s">
        <v>356</v>
      </c>
      <c r="B25" s="216" t="s">
        <v>297</v>
      </c>
      <c r="C25" s="216" t="s">
        <v>297</v>
      </c>
      <c r="D25" s="217" t="s">
        <v>297</v>
      </c>
      <c r="E25" s="218" t="s">
        <v>108</v>
      </c>
      <c r="F25" s="219" t="s">
        <v>298</v>
      </c>
      <c r="G25" s="220" t="s">
        <v>299</v>
      </c>
      <c r="H25" s="218" t="s">
        <v>357</v>
      </c>
      <c r="I25" s="218" t="s">
        <v>358</v>
      </c>
      <c r="J25" s="220" t="s">
        <v>302</v>
      </c>
      <c r="K25" s="221" t="s">
        <v>303</v>
      </c>
      <c r="L25" s="222" t="s">
        <v>303</v>
      </c>
      <c r="M25" s="223">
        <v>0</v>
      </c>
      <c r="N25" s="224">
        <v>0</v>
      </c>
      <c r="O25" s="227">
        <v>20625000</v>
      </c>
      <c r="P25" s="223">
        <v>20625000</v>
      </c>
      <c r="Q25" s="226">
        <v>20625000</v>
      </c>
      <c r="R25" s="226" t="s">
        <v>316</v>
      </c>
    </row>
    <row r="26" spans="1:18" ht="15">
      <c r="A26" s="215" t="s">
        <v>359</v>
      </c>
      <c r="B26" s="216" t="s">
        <v>297</v>
      </c>
      <c r="C26" s="216" t="s">
        <v>297</v>
      </c>
      <c r="D26" s="217" t="s">
        <v>297</v>
      </c>
      <c r="E26" s="218" t="s">
        <v>109</v>
      </c>
      <c r="F26" s="219" t="s">
        <v>298</v>
      </c>
      <c r="G26" s="220" t="s">
        <v>299</v>
      </c>
      <c r="H26" s="218" t="s">
        <v>360</v>
      </c>
      <c r="I26" s="218" t="s">
        <v>361</v>
      </c>
      <c r="J26" s="220" t="s">
        <v>302</v>
      </c>
      <c r="K26" s="221" t="s">
        <v>303</v>
      </c>
      <c r="L26" s="222" t="s">
        <v>303</v>
      </c>
      <c r="M26" s="223">
        <v>0</v>
      </c>
      <c r="N26" s="224">
        <v>0</v>
      </c>
      <c r="O26" s="227">
        <v>3000000</v>
      </c>
      <c r="P26" s="223">
        <v>3000000</v>
      </c>
      <c r="Q26" s="226">
        <v>3000000</v>
      </c>
      <c r="R26" s="226" t="s">
        <v>316</v>
      </c>
    </row>
    <row r="27" spans="1:18" ht="15">
      <c r="A27" s="215" t="s">
        <v>362</v>
      </c>
      <c r="B27" s="216" t="s">
        <v>363</v>
      </c>
      <c r="C27" s="216" t="s">
        <v>363</v>
      </c>
      <c r="D27" s="217" t="s">
        <v>363</v>
      </c>
      <c r="E27" s="218" t="s">
        <v>103</v>
      </c>
      <c r="F27" s="219" t="s">
        <v>364</v>
      </c>
      <c r="G27" s="220" t="s">
        <v>41</v>
      </c>
      <c r="H27" s="218" t="s">
        <v>365</v>
      </c>
      <c r="I27" s="218" t="s">
        <v>366</v>
      </c>
      <c r="J27" s="220" t="s">
        <v>302</v>
      </c>
      <c r="K27" s="221" t="s">
        <v>303</v>
      </c>
      <c r="L27" s="222" t="s">
        <v>303</v>
      </c>
      <c r="M27" s="223">
        <v>78844.469103</v>
      </c>
      <c r="N27" s="224">
        <v>10000</v>
      </c>
      <c r="O27" s="227">
        <v>788444691.03</v>
      </c>
      <c r="P27" s="223">
        <v>788444691.03</v>
      </c>
      <c r="Q27" s="226">
        <v>788241260</v>
      </c>
      <c r="R27" s="226" t="s">
        <v>363</v>
      </c>
    </row>
    <row r="28" spans="1:18" ht="15">
      <c r="A28" s="215" t="s">
        <v>367</v>
      </c>
      <c r="B28" s="216" t="s">
        <v>363</v>
      </c>
      <c r="C28" s="216" t="s">
        <v>363</v>
      </c>
      <c r="D28" s="217" t="s">
        <v>363</v>
      </c>
      <c r="E28" s="218" t="s">
        <v>103</v>
      </c>
      <c r="F28" s="219" t="s">
        <v>364</v>
      </c>
      <c r="G28" s="220" t="s">
        <v>41</v>
      </c>
      <c r="H28" s="218" t="s">
        <v>368</v>
      </c>
      <c r="I28" s="218" t="s">
        <v>369</v>
      </c>
      <c r="J28" s="220" t="s">
        <v>311</v>
      </c>
      <c r="K28" s="221" t="s">
        <v>303</v>
      </c>
      <c r="L28" s="222" t="s">
        <v>303</v>
      </c>
      <c r="M28" s="223">
        <v>78829.53459</v>
      </c>
      <c r="N28" s="224">
        <v>9999.128843</v>
      </c>
      <c r="O28" s="227">
        <v>788226673</v>
      </c>
      <c r="P28" s="223">
        <v>788226673</v>
      </c>
      <c r="Q28" s="226">
        <v>0</v>
      </c>
      <c r="R28" s="226" t="s">
        <v>370</v>
      </c>
    </row>
    <row r="29" spans="1:18" ht="15">
      <c r="A29" s="215" t="s">
        <v>362</v>
      </c>
      <c r="B29" s="216" t="s">
        <v>363</v>
      </c>
      <c r="C29" s="216" t="s">
        <v>363</v>
      </c>
      <c r="D29" s="217" t="s">
        <v>363</v>
      </c>
      <c r="E29" s="218" t="s">
        <v>104</v>
      </c>
      <c r="F29" s="219" t="s">
        <v>364</v>
      </c>
      <c r="G29" s="220" t="s">
        <v>41</v>
      </c>
      <c r="H29" s="218" t="s">
        <v>365</v>
      </c>
      <c r="I29" s="218" t="s">
        <v>366</v>
      </c>
      <c r="J29" s="220" t="s">
        <v>302</v>
      </c>
      <c r="K29" s="221" t="s">
        <v>303</v>
      </c>
      <c r="L29" s="222" t="s">
        <v>303</v>
      </c>
      <c r="M29" s="223">
        <v>62649.851706</v>
      </c>
      <c r="N29" s="224">
        <v>10000</v>
      </c>
      <c r="O29" s="227">
        <v>626498517.06</v>
      </c>
      <c r="P29" s="223">
        <v>626498517.06</v>
      </c>
      <c r="Q29" s="226">
        <v>626336356</v>
      </c>
      <c r="R29" s="226" t="s">
        <v>363</v>
      </c>
    </row>
    <row r="30" spans="1:18" ht="15">
      <c r="A30" s="215" t="s">
        <v>367</v>
      </c>
      <c r="B30" s="216" t="s">
        <v>363</v>
      </c>
      <c r="C30" s="216" t="s">
        <v>363</v>
      </c>
      <c r="D30" s="217" t="s">
        <v>363</v>
      </c>
      <c r="E30" s="218" t="s">
        <v>104</v>
      </c>
      <c r="F30" s="219" t="s">
        <v>364</v>
      </c>
      <c r="G30" s="220" t="s">
        <v>41</v>
      </c>
      <c r="H30" s="218" t="s">
        <v>368</v>
      </c>
      <c r="I30" s="218" t="s">
        <v>369</v>
      </c>
      <c r="J30" s="220" t="s">
        <v>311</v>
      </c>
      <c r="K30" s="221" t="s">
        <v>303</v>
      </c>
      <c r="L30" s="222" t="s">
        <v>303</v>
      </c>
      <c r="M30" s="223">
        <v>63724.722424</v>
      </c>
      <c r="N30" s="224">
        <v>9999.128843</v>
      </c>
      <c r="O30" s="227">
        <v>637191710</v>
      </c>
      <c r="P30" s="223">
        <v>637191710</v>
      </c>
      <c r="Q30" s="226">
        <v>0</v>
      </c>
      <c r="R30" s="226" t="s">
        <v>370</v>
      </c>
    </row>
    <row r="31" spans="1:18" ht="15">
      <c r="A31" s="215" t="s">
        <v>371</v>
      </c>
      <c r="B31" s="216" t="s">
        <v>363</v>
      </c>
      <c r="C31" s="216" t="s">
        <v>363</v>
      </c>
      <c r="D31" s="217" t="s">
        <v>363</v>
      </c>
      <c r="E31" s="218" t="s">
        <v>105</v>
      </c>
      <c r="F31" s="219" t="s">
        <v>364</v>
      </c>
      <c r="G31" s="220" t="s">
        <v>41</v>
      </c>
      <c r="H31" s="218" t="s">
        <v>365</v>
      </c>
      <c r="I31" s="218" t="s">
        <v>366</v>
      </c>
      <c r="J31" s="220" t="s">
        <v>302</v>
      </c>
      <c r="K31" s="221" t="s">
        <v>303</v>
      </c>
      <c r="L31" s="222" t="s">
        <v>303</v>
      </c>
      <c r="M31" s="223">
        <v>23614.780981</v>
      </c>
      <c r="N31" s="224">
        <v>10000</v>
      </c>
      <c r="O31" s="227">
        <v>236147809.81</v>
      </c>
      <c r="P31" s="223">
        <v>236147809.81</v>
      </c>
      <c r="Q31" s="226">
        <v>236086686</v>
      </c>
      <c r="R31" s="226" t="s">
        <v>363</v>
      </c>
    </row>
    <row r="32" spans="1:18" ht="15">
      <c r="A32" s="215" t="s">
        <v>372</v>
      </c>
      <c r="B32" s="216" t="s">
        <v>363</v>
      </c>
      <c r="C32" s="216" t="s">
        <v>363</v>
      </c>
      <c r="D32" s="217" t="s">
        <v>363</v>
      </c>
      <c r="E32" s="218" t="s">
        <v>105</v>
      </c>
      <c r="F32" s="219" t="s">
        <v>364</v>
      </c>
      <c r="G32" s="220" t="s">
        <v>41</v>
      </c>
      <c r="H32" s="218" t="s">
        <v>368</v>
      </c>
      <c r="I32" s="218" t="s">
        <v>369</v>
      </c>
      <c r="J32" s="220" t="s">
        <v>311</v>
      </c>
      <c r="K32" s="221" t="s">
        <v>303</v>
      </c>
      <c r="L32" s="222" t="s">
        <v>303</v>
      </c>
      <c r="M32" s="223">
        <v>23693.973717</v>
      </c>
      <c r="N32" s="224">
        <v>9999.128843</v>
      </c>
      <c r="O32" s="227">
        <v>236919096</v>
      </c>
      <c r="P32" s="223">
        <v>236919096</v>
      </c>
      <c r="Q32" s="226">
        <v>0</v>
      </c>
      <c r="R32" s="226" t="s">
        <v>370</v>
      </c>
    </row>
    <row r="33" spans="1:18" ht="15">
      <c r="A33" s="215" t="s">
        <v>373</v>
      </c>
      <c r="B33" s="216" t="s">
        <v>363</v>
      </c>
      <c r="C33" s="216" t="s">
        <v>363</v>
      </c>
      <c r="D33" s="217" t="s">
        <v>363</v>
      </c>
      <c r="E33" s="218" t="s">
        <v>106</v>
      </c>
      <c r="F33" s="219" t="s">
        <v>364</v>
      </c>
      <c r="G33" s="220" t="s">
        <v>41</v>
      </c>
      <c r="H33" s="218" t="s">
        <v>365</v>
      </c>
      <c r="I33" s="218" t="s">
        <v>366</v>
      </c>
      <c r="J33" s="220" t="s">
        <v>302</v>
      </c>
      <c r="K33" s="221" t="s">
        <v>303</v>
      </c>
      <c r="L33" s="222" t="s">
        <v>303</v>
      </c>
      <c r="M33" s="223">
        <v>47620.314304</v>
      </c>
      <c r="N33" s="224">
        <v>10000</v>
      </c>
      <c r="O33" s="227">
        <v>476203143.04</v>
      </c>
      <c r="P33" s="223">
        <v>476203143.04</v>
      </c>
      <c r="Q33" s="226">
        <v>476079884</v>
      </c>
      <c r="R33" s="226" t="s">
        <v>363</v>
      </c>
    </row>
    <row r="34" spans="1:18" ht="15">
      <c r="A34" s="215" t="s">
        <v>374</v>
      </c>
      <c r="B34" s="216" t="s">
        <v>363</v>
      </c>
      <c r="C34" s="216" t="s">
        <v>363</v>
      </c>
      <c r="D34" s="217" t="s">
        <v>363</v>
      </c>
      <c r="E34" s="218" t="s">
        <v>106</v>
      </c>
      <c r="F34" s="219" t="s">
        <v>364</v>
      </c>
      <c r="G34" s="220" t="s">
        <v>41</v>
      </c>
      <c r="H34" s="218" t="s">
        <v>368</v>
      </c>
      <c r="I34" s="218" t="s">
        <v>369</v>
      </c>
      <c r="J34" s="220" t="s">
        <v>311</v>
      </c>
      <c r="K34" s="221" t="s">
        <v>303</v>
      </c>
      <c r="L34" s="222" t="s">
        <v>303</v>
      </c>
      <c r="M34" s="223">
        <v>47794.815379</v>
      </c>
      <c r="N34" s="224">
        <v>9999.128843</v>
      </c>
      <c r="O34" s="227">
        <v>477906517</v>
      </c>
      <c r="P34" s="223">
        <v>477906517</v>
      </c>
      <c r="Q34" s="226">
        <v>0</v>
      </c>
      <c r="R34" s="226" t="s">
        <v>370</v>
      </c>
    </row>
    <row r="35" spans="1:18" ht="15">
      <c r="A35" s="215" t="s">
        <v>375</v>
      </c>
      <c r="B35" s="216" t="s">
        <v>363</v>
      </c>
      <c r="C35" s="216" t="s">
        <v>363</v>
      </c>
      <c r="D35" s="217" t="s">
        <v>363</v>
      </c>
      <c r="E35" s="218" t="s">
        <v>107</v>
      </c>
      <c r="F35" s="219" t="s">
        <v>364</v>
      </c>
      <c r="G35" s="220" t="s">
        <v>41</v>
      </c>
      <c r="H35" s="218" t="s">
        <v>365</v>
      </c>
      <c r="I35" s="218" t="s">
        <v>366</v>
      </c>
      <c r="J35" s="220" t="s">
        <v>302</v>
      </c>
      <c r="K35" s="221" t="s">
        <v>303</v>
      </c>
      <c r="L35" s="222" t="s">
        <v>303</v>
      </c>
      <c r="M35" s="223">
        <v>14246.432505</v>
      </c>
      <c r="N35" s="224">
        <v>10000</v>
      </c>
      <c r="O35" s="227">
        <v>142464325.05</v>
      </c>
      <c r="P35" s="223">
        <v>142464325.05</v>
      </c>
      <c r="Q35" s="226">
        <v>142427450</v>
      </c>
      <c r="R35" s="226" t="s">
        <v>363</v>
      </c>
    </row>
    <row r="36" spans="1:18" ht="15">
      <c r="A36" s="215" t="s">
        <v>376</v>
      </c>
      <c r="B36" s="216" t="s">
        <v>363</v>
      </c>
      <c r="C36" s="216" t="s">
        <v>363</v>
      </c>
      <c r="D36" s="217" t="s">
        <v>363</v>
      </c>
      <c r="E36" s="218" t="s">
        <v>107</v>
      </c>
      <c r="F36" s="219" t="s">
        <v>364</v>
      </c>
      <c r="G36" s="220" t="s">
        <v>41</v>
      </c>
      <c r="H36" s="218" t="s">
        <v>368</v>
      </c>
      <c r="I36" s="218" t="s">
        <v>369</v>
      </c>
      <c r="J36" s="220" t="s">
        <v>311</v>
      </c>
      <c r="K36" s="221" t="s">
        <v>303</v>
      </c>
      <c r="L36" s="222" t="s">
        <v>303</v>
      </c>
      <c r="M36" s="223">
        <v>14817.018395</v>
      </c>
      <c r="N36" s="224">
        <v>9999.128843</v>
      </c>
      <c r="O36" s="227">
        <v>148157276</v>
      </c>
      <c r="P36" s="223">
        <v>148157276</v>
      </c>
      <c r="Q36" s="226">
        <v>0</v>
      </c>
      <c r="R36" s="226" t="s">
        <v>370</v>
      </c>
    </row>
    <row r="37" spans="1:18" ht="15">
      <c r="A37" s="215" t="s">
        <v>377</v>
      </c>
      <c r="B37" s="216" t="s">
        <v>363</v>
      </c>
      <c r="C37" s="216" t="s">
        <v>363</v>
      </c>
      <c r="D37" s="217" t="s">
        <v>363</v>
      </c>
      <c r="E37" s="218" t="s">
        <v>108</v>
      </c>
      <c r="F37" s="219" t="s">
        <v>364</v>
      </c>
      <c r="G37" s="220" t="s">
        <v>41</v>
      </c>
      <c r="H37" s="218" t="s">
        <v>365</v>
      </c>
      <c r="I37" s="218" t="s">
        <v>366</v>
      </c>
      <c r="J37" s="220" t="s">
        <v>302</v>
      </c>
      <c r="K37" s="221" t="s">
        <v>303</v>
      </c>
      <c r="L37" s="222" t="s">
        <v>303</v>
      </c>
      <c r="M37" s="223">
        <v>44527.101666</v>
      </c>
      <c r="N37" s="224">
        <v>10000</v>
      </c>
      <c r="O37" s="227">
        <v>445271016.66</v>
      </c>
      <c r="P37" s="223">
        <v>445271016.66</v>
      </c>
      <c r="Q37" s="226">
        <v>445155764</v>
      </c>
      <c r="R37" s="226" t="s">
        <v>363</v>
      </c>
    </row>
    <row r="38" spans="1:18" ht="15">
      <c r="A38" s="215" t="s">
        <v>378</v>
      </c>
      <c r="B38" s="216" t="s">
        <v>363</v>
      </c>
      <c r="C38" s="216" t="s">
        <v>363</v>
      </c>
      <c r="D38" s="217" t="s">
        <v>363</v>
      </c>
      <c r="E38" s="218" t="s">
        <v>108</v>
      </c>
      <c r="F38" s="219" t="s">
        <v>364</v>
      </c>
      <c r="G38" s="220" t="s">
        <v>41</v>
      </c>
      <c r="H38" s="218" t="s">
        <v>368</v>
      </c>
      <c r="I38" s="218" t="s">
        <v>369</v>
      </c>
      <c r="J38" s="220" t="s">
        <v>311</v>
      </c>
      <c r="K38" s="221" t="s">
        <v>303</v>
      </c>
      <c r="L38" s="222" t="s">
        <v>303</v>
      </c>
      <c r="M38" s="223">
        <v>44680.11804</v>
      </c>
      <c r="N38" s="224">
        <v>9999.128843</v>
      </c>
      <c r="O38" s="227">
        <v>446762257</v>
      </c>
      <c r="P38" s="223">
        <v>446762257</v>
      </c>
      <c r="Q38" s="226">
        <v>0</v>
      </c>
      <c r="R38" s="226" t="s">
        <v>370</v>
      </c>
    </row>
    <row r="39" spans="1:18" ht="15">
      <c r="A39" s="215" t="s">
        <v>379</v>
      </c>
      <c r="B39" s="216" t="s">
        <v>363</v>
      </c>
      <c r="C39" s="216" t="s">
        <v>363</v>
      </c>
      <c r="D39" s="217" t="s">
        <v>363</v>
      </c>
      <c r="E39" s="218" t="s">
        <v>109</v>
      </c>
      <c r="F39" s="219" t="s">
        <v>364</v>
      </c>
      <c r="G39" s="220" t="s">
        <v>41</v>
      </c>
      <c r="H39" s="218" t="s">
        <v>365</v>
      </c>
      <c r="I39" s="218" t="s">
        <v>366</v>
      </c>
      <c r="J39" s="220" t="s">
        <v>302</v>
      </c>
      <c r="K39" s="221" t="s">
        <v>303</v>
      </c>
      <c r="L39" s="222" t="s">
        <v>303</v>
      </c>
      <c r="M39" s="223">
        <v>22497.049733</v>
      </c>
      <c r="N39" s="224">
        <v>10000</v>
      </c>
      <c r="O39" s="227">
        <v>224970497.33</v>
      </c>
      <c r="P39" s="223">
        <v>224970497.33</v>
      </c>
      <c r="Q39" s="226">
        <v>224912391.1</v>
      </c>
      <c r="R39" s="226" t="s">
        <v>363</v>
      </c>
    </row>
    <row r="40" spans="1:18" ht="15">
      <c r="A40" s="215" t="s">
        <v>380</v>
      </c>
      <c r="B40" s="216" t="s">
        <v>363</v>
      </c>
      <c r="C40" s="216" t="s">
        <v>363</v>
      </c>
      <c r="D40" s="217" t="s">
        <v>363</v>
      </c>
      <c r="E40" s="218" t="s">
        <v>109</v>
      </c>
      <c r="F40" s="219" t="s">
        <v>364</v>
      </c>
      <c r="G40" s="220" t="s">
        <v>41</v>
      </c>
      <c r="H40" s="218" t="s">
        <v>368</v>
      </c>
      <c r="I40" s="218" t="s">
        <v>369</v>
      </c>
      <c r="J40" s="220" t="s">
        <v>311</v>
      </c>
      <c r="K40" s="221" t="s">
        <v>303</v>
      </c>
      <c r="L40" s="222" t="s">
        <v>303</v>
      </c>
      <c r="M40" s="223">
        <v>23459.817455</v>
      </c>
      <c r="N40" s="224">
        <v>9999.128844</v>
      </c>
      <c r="O40" s="227">
        <v>234577737.4</v>
      </c>
      <c r="P40" s="223">
        <v>234577737.4</v>
      </c>
      <c r="Q40" s="226">
        <v>0</v>
      </c>
      <c r="R40" s="226" t="s">
        <v>370</v>
      </c>
    </row>
    <row r="41" spans="1:18" ht="15">
      <c r="A41" s="215" t="s">
        <v>381</v>
      </c>
      <c r="B41" s="216" t="s">
        <v>370</v>
      </c>
      <c r="C41" s="216" t="s">
        <v>370</v>
      </c>
      <c r="D41" s="217" t="s">
        <v>370</v>
      </c>
      <c r="E41" s="218" t="s">
        <v>103</v>
      </c>
      <c r="F41" s="219" t="s">
        <v>364</v>
      </c>
      <c r="G41" s="220" t="s">
        <v>41</v>
      </c>
      <c r="H41" s="218" t="s">
        <v>368</v>
      </c>
      <c r="I41" s="218" t="s">
        <v>369</v>
      </c>
      <c r="J41" s="220" t="s">
        <v>302</v>
      </c>
      <c r="K41" s="221" t="s">
        <v>303</v>
      </c>
      <c r="L41" s="222" t="s">
        <v>303</v>
      </c>
      <c r="M41" s="223">
        <v>78829.53459</v>
      </c>
      <c r="N41" s="224">
        <v>10000</v>
      </c>
      <c r="O41" s="227">
        <v>788295345.9</v>
      </c>
      <c r="P41" s="223">
        <v>788295345.9</v>
      </c>
      <c r="Q41" s="226">
        <v>788226673</v>
      </c>
      <c r="R41" s="226" t="s">
        <v>370</v>
      </c>
    </row>
    <row r="42" spans="1:18" ht="15">
      <c r="A42" s="215" t="s">
        <v>382</v>
      </c>
      <c r="B42" s="216" t="s">
        <v>370</v>
      </c>
      <c r="C42" s="216" t="s">
        <v>370</v>
      </c>
      <c r="D42" s="217" t="s">
        <v>370</v>
      </c>
      <c r="E42" s="218" t="s">
        <v>103</v>
      </c>
      <c r="F42" s="219" t="s">
        <v>364</v>
      </c>
      <c r="G42" s="220" t="s">
        <v>41</v>
      </c>
      <c r="H42" s="218" t="s">
        <v>383</v>
      </c>
      <c r="I42" s="218" t="s">
        <v>384</v>
      </c>
      <c r="J42" s="220" t="s">
        <v>311</v>
      </c>
      <c r="K42" s="221" t="s">
        <v>303</v>
      </c>
      <c r="L42" s="222" t="s">
        <v>303</v>
      </c>
      <c r="M42" s="223">
        <v>78829.534584</v>
      </c>
      <c r="N42" s="224">
        <v>9999.123365</v>
      </c>
      <c r="O42" s="227">
        <v>788226241.1</v>
      </c>
      <c r="P42" s="223">
        <v>788226241.1</v>
      </c>
      <c r="Q42" s="226">
        <v>0</v>
      </c>
      <c r="R42" s="226" t="s">
        <v>385</v>
      </c>
    </row>
    <row r="43" spans="1:18" ht="15">
      <c r="A43" s="215" t="s">
        <v>381</v>
      </c>
      <c r="B43" s="216" t="s">
        <v>370</v>
      </c>
      <c r="C43" s="216" t="s">
        <v>370</v>
      </c>
      <c r="D43" s="217" t="s">
        <v>370</v>
      </c>
      <c r="E43" s="218" t="s">
        <v>104</v>
      </c>
      <c r="F43" s="219" t="s">
        <v>364</v>
      </c>
      <c r="G43" s="220" t="s">
        <v>41</v>
      </c>
      <c r="H43" s="218" t="s">
        <v>368</v>
      </c>
      <c r="I43" s="218" t="s">
        <v>369</v>
      </c>
      <c r="J43" s="220" t="s">
        <v>302</v>
      </c>
      <c r="K43" s="221" t="s">
        <v>303</v>
      </c>
      <c r="L43" s="222" t="s">
        <v>303</v>
      </c>
      <c r="M43" s="223">
        <v>63724.722424</v>
      </c>
      <c r="N43" s="224">
        <v>10000</v>
      </c>
      <c r="O43" s="227">
        <v>637247224.24</v>
      </c>
      <c r="P43" s="223">
        <v>637247224.24</v>
      </c>
      <c r="Q43" s="226">
        <v>637191710</v>
      </c>
      <c r="R43" s="226" t="s">
        <v>370</v>
      </c>
    </row>
    <row r="44" spans="1:18" ht="15">
      <c r="A44" s="215" t="s">
        <v>382</v>
      </c>
      <c r="B44" s="216" t="s">
        <v>370</v>
      </c>
      <c r="C44" s="216" t="s">
        <v>370</v>
      </c>
      <c r="D44" s="217" t="s">
        <v>370</v>
      </c>
      <c r="E44" s="218" t="s">
        <v>104</v>
      </c>
      <c r="F44" s="219" t="s">
        <v>364</v>
      </c>
      <c r="G44" s="220" t="s">
        <v>41</v>
      </c>
      <c r="H44" s="218" t="s">
        <v>383</v>
      </c>
      <c r="I44" s="218" t="s">
        <v>384</v>
      </c>
      <c r="J44" s="220" t="s">
        <v>311</v>
      </c>
      <c r="K44" s="221" t="s">
        <v>303</v>
      </c>
      <c r="L44" s="222" t="s">
        <v>303</v>
      </c>
      <c r="M44" s="223">
        <v>63724.722396</v>
      </c>
      <c r="N44" s="224">
        <v>9999.123364</v>
      </c>
      <c r="O44" s="227">
        <v>637191360.6</v>
      </c>
      <c r="P44" s="223">
        <v>637191360.6</v>
      </c>
      <c r="Q44" s="226">
        <v>0</v>
      </c>
      <c r="R44" s="226" t="s">
        <v>385</v>
      </c>
    </row>
    <row r="45" spans="1:18" ht="15">
      <c r="A45" s="215" t="s">
        <v>386</v>
      </c>
      <c r="B45" s="216" t="s">
        <v>370</v>
      </c>
      <c r="C45" s="216" t="s">
        <v>370</v>
      </c>
      <c r="D45" s="217" t="s">
        <v>370</v>
      </c>
      <c r="E45" s="218" t="s">
        <v>105</v>
      </c>
      <c r="F45" s="219" t="s">
        <v>364</v>
      </c>
      <c r="G45" s="220" t="s">
        <v>41</v>
      </c>
      <c r="H45" s="218" t="s">
        <v>368</v>
      </c>
      <c r="I45" s="218" t="s">
        <v>369</v>
      </c>
      <c r="J45" s="220" t="s">
        <v>302</v>
      </c>
      <c r="K45" s="221" t="s">
        <v>303</v>
      </c>
      <c r="L45" s="222" t="s">
        <v>303</v>
      </c>
      <c r="M45" s="223">
        <v>23693.973717</v>
      </c>
      <c r="N45" s="224">
        <v>10000</v>
      </c>
      <c r="O45" s="227">
        <v>236939737.17</v>
      </c>
      <c r="P45" s="223">
        <v>236939737.17</v>
      </c>
      <c r="Q45" s="226">
        <v>236919096</v>
      </c>
      <c r="R45" s="226" t="s">
        <v>370</v>
      </c>
    </row>
    <row r="46" spans="1:18" ht="15">
      <c r="A46" s="215" t="s">
        <v>338</v>
      </c>
      <c r="B46" s="216" t="s">
        <v>370</v>
      </c>
      <c r="C46" s="216" t="s">
        <v>370</v>
      </c>
      <c r="D46" s="217" t="s">
        <v>370</v>
      </c>
      <c r="E46" s="218" t="s">
        <v>105</v>
      </c>
      <c r="F46" s="219" t="s">
        <v>364</v>
      </c>
      <c r="G46" s="220" t="s">
        <v>41</v>
      </c>
      <c r="H46" s="218" t="s">
        <v>383</v>
      </c>
      <c r="I46" s="218" t="s">
        <v>384</v>
      </c>
      <c r="J46" s="220" t="s">
        <v>311</v>
      </c>
      <c r="K46" s="221" t="s">
        <v>303</v>
      </c>
      <c r="L46" s="222" t="s">
        <v>303</v>
      </c>
      <c r="M46" s="223">
        <v>23693.973765</v>
      </c>
      <c r="N46" s="224">
        <v>9999.123366</v>
      </c>
      <c r="O46" s="227">
        <v>236918966.7</v>
      </c>
      <c r="P46" s="223">
        <v>236918966.7</v>
      </c>
      <c r="Q46" s="226">
        <v>0</v>
      </c>
      <c r="R46" s="226" t="s">
        <v>385</v>
      </c>
    </row>
    <row r="47" spans="1:18" ht="15">
      <c r="A47" s="215" t="s">
        <v>387</v>
      </c>
      <c r="B47" s="216" t="s">
        <v>370</v>
      </c>
      <c r="C47" s="216" t="s">
        <v>370</v>
      </c>
      <c r="D47" s="217" t="s">
        <v>370</v>
      </c>
      <c r="E47" s="218" t="s">
        <v>106</v>
      </c>
      <c r="F47" s="219" t="s">
        <v>364</v>
      </c>
      <c r="G47" s="220" t="s">
        <v>41</v>
      </c>
      <c r="H47" s="218" t="s">
        <v>368</v>
      </c>
      <c r="I47" s="218" t="s">
        <v>369</v>
      </c>
      <c r="J47" s="220" t="s">
        <v>302</v>
      </c>
      <c r="K47" s="221" t="s">
        <v>303</v>
      </c>
      <c r="L47" s="222" t="s">
        <v>303</v>
      </c>
      <c r="M47" s="223">
        <v>47794.815379</v>
      </c>
      <c r="N47" s="224">
        <v>10000</v>
      </c>
      <c r="O47" s="227">
        <v>477948153.79</v>
      </c>
      <c r="P47" s="223">
        <v>477948153.79</v>
      </c>
      <c r="Q47" s="226">
        <v>477906517</v>
      </c>
      <c r="R47" s="226" t="s">
        <v>370</v>
      </c>
    </row>
    <row r="48" spans="1:18" ht="15">
      <c r="A48" s="215" t="s">
        <v>388</v>
      </c>
      <c r="B48" s="216" t="s">
        <v>370</v>
      </c>
      <c r="C48" s="216" t="s">
        <v>370</v>
      </c>
      <c r="D48" s="217" t="s">
        <v>370</v>
      </c>
      <c r="E48" s="218" t="s">
        <v>106</v>
      </c>
      <c r="F48" s="219" t="s">
        <v>364</v>
      </c>
      <c r="G48" s="220" t="s">
        <v>41</v>
      </c>
      <c r="H48" s="218" t="s">
        <v>383</v>
      </c>
      <c r="I48" s="218" t="s">
        <v>384</v>
      </c>
      <c r="J48" s="220" t="s">
        <v>311</v>
      </c>
      <c r="K48" s="221" t="s">
        <v>303</v>
      </c>
      <c r="L48" s="222" t="s">
        <v>303</v>
      </c>
      <c r="M48" s="223">
        <v>47794.815355</v>
      </c>
      <c r="N48" s="224">
        <v>9999.123364</v>
      </c>
      <c r="O48" s="227">
        <v>477906254.9</v>
      </c>
      <c r="P48" s="223">
        <v>477906254.9</v>
      </c>
      <c r="Q48" s="226">
        <v>0</v>
      </c>
      <c r="R48" s="226" t="s">
        <v>385</v>
      </c>
    </row>
    <row r="49" spans="1:18" ht="15">
      <c r="A49" s="215" t="s">
        <v>389</v>
      </c>
      <c r="B49" s="216" t="s">
        <v>370</v>
      </c>
      <c r="C49" s="216" t="s">
        <v>370</v>
      </c>
      <c r="D49" s="217" t="s">
        <v>370</v>
      </c>
      <c r="E49" s="218" t="s">
        <v>107</v>
      </c>
      <c r="F49" s="219" t="s">
        <v>364</v>
      </c>
      <c r="G49" s="220" t="s">
        <v>41</v>
      </c>
      <c r="H49" s="218" t="s">
        <v>368</v>
      </c>
      <c r="I49" s="218" t="s">
        <v>369</v>
      </c>
      <c r="J49" s="220" t="s">
        <v>302</v>
      </c>
      <c r="K49" s="221" t="s">
        <v>303</v>
      </c>
      <c r="L49" s="222" t="s">
        <v>303</v>
      </c>
      <c r="M49" s="223">
        <v>14817.018395</v>
      </c>
      <c r="N49" s="224">
        <v>10000</v>
      </c>
      <c r="O49" s="227">
        <v>148170183.95</v>
      </c>
      <c r="P49" s="223">
        <v>148170183.95</v>
      </c>
      <c r="Q49" s="226">
        <v>148157276</v>
      </c>
      <c r="R49" s="226" t="s">
        <v>370</v>
      </c>
    </row>
    <row r="50" spans="1:18" ht="15">
      <c r="A50" s="215" t="s">
        <v>390</v>
      </c>
      <c r="B50" s="216" t="s">
        <v>370</v>
      </c>
      <c r="C50" s="216" t="s">
        <v>370</v>
      </c>
      <c r="D50" s="217" t="s">
        <v>370</v>
      </c>
      <c r="E50" s="218" t="s">
        <v>107</v>
      </c>
      <c r="F50" s="219" t="s">
        <v>364</v>
      </c>
      <c r="G50" s="220" t="s">
        <v>41</v>
      </c>
      <c r="H50" s="218" t="s">
        <v>383</v>
      </c>
      <c r="I50" s="218" t="s">
        <v>384</v>
      </c>
      <c r="J50" s="220" t="s">
        <v>311</v>
      </c>
      <c r="K50" s="221" t="s">
        <v>303</v>
      </c>
      <c r="L50" s="222" t="s">
        <v>303</v>
      </c>
      <c r="M50" s="223">
        <v>14817.018431</v>
      </c>
      <c r="N50" s="224">
        <v>9999.123365</v>
      </c>
      <c r="O50" s="227">
        <v>148157195.2</v>
      </c>
      <c r="P50" s="223">
        <v>148157195.2</v>
      </c>
      <c r="Q50" s="226">
        <v>0</v>
      </c>
      <c r="R50" s="226" t="s">
        <v>385</v>
      </c>
    </row>
    <row r="51" spans="1:18" ht="15">
      <c r="A51" s="215" t="s">
        <v>391</v>
      </c>
      <c r="B51" s="216" t="s">
        <v>370</v>
      </c>
      <c r="C51" s="216" t="s">
        <v>370</v>
      </c>
      <c r="D51" s="217" t="s">
        <v>370</v>
      </c>
      <c r="E51" s="218" t="s">
        <v>108</v>
      </c>
      <c r="F51" s="219" t="s">
        <v>364</v>
      </c>
      <c r="G51" s="220" t="s">
        <v>41</v>
      </c>
      <c r="H51" s="218" t="s">
        <v>368</v>
      </c>
      <c r="I51" s="218" t="s">
        <v>369</v>
      </c>
      <c r="J51" s="220" t="s">
        <v>302</v>
      </c>
      <c r="K51" s="221" t="s">
        <v>303</v>
      </c>
      <c r="L51" s="222" t="s">
        <v>303</v>
      </c>
      <c r="M51" s="223">
        <v>44680.11804</v>
      </c>
      <c r="N51" s="224">
        <v>10000</v>
      </c>
      <c r="O51" s="227">
        <v>446801180.4</v>
      </c>
      <c r="P51" s="223">
        <v>446801180.4</v>
      </c>
      <c r="Q51" s="226">
        <v>446762257</v>
      </c>
      <c r="R51" s="226" t="s">
        <v>370</v>
      </c>
    </row>
    <row r="52" spans="1:18" ht="15">
      <c r="A52" s="215" t="s">
        <v>392</v>
      </c>
      <c r="B52" s="216" t="s">
        <v>370</v>
      </c>
      <c r="C52" s="216" t="s">
        <v>370</v>
      </c>
      <c r="D52" s="217" t="s">
        <v>370</v>
      </c>
      <c r="E52" s="218" t="s">
        <v>108</v>
      </c>
      <c r="F52" s="219" t="s">
        <v>364</v>
      </c>
      <c r="G52" s="220" t="s">
        <v>41</v>
      </c>
      <c r="H52" s="218" t="s">
        <v>383</v>
      </c>
      <c r="I52" s="218" t="s">
        <v>384</v>
      </c>
      <c r="J52" s="220" t="s">
        <v>311</v>
      </c>
      <c r="K52" s="221" t="s">
        <v>303</v>
      </c>
      <c r="L52" s="222" t="s">
        <v>303</v>
      </c>
      <c r="M52" s="223">
        <v>44680.117996</v>
      </c>
      <c r="N52" s="224">
        <v>9999.123365</v>
      </c>
      <c r="O52" s="227">
        <v>446762011.8</v>
      </c>
      <c r="P52" s="223">
        <v>446762011.8</v>
      </c>
      <c r="Q52" s="226">
        <v>0</v>
      </c>
      <c r="R52" s="226" t="s">
        <v>385</v>
      </c>
    </row>
    <row r="53" spans="1:18" ht="15">
      <c r="A53" s="215" t="s">
        <v>393</v>
      </c>
      <c r="B53" s="216" t="s">
        <v>370</v>
      </c>
      <c r="C53" s="216" t="s">
        <v>370</v>
      </c>
      <c r="D53" s="217" t="s">
        <v>370</v>
      </c>
      <c r="E53" s="218" t="s">
        <v>109</v>
      </c>
      <c r="F53" s="219" t="s">
        <v>364</v>
      </c>
      <c r="G53" s="220" t="s">
        <v>41</v>
      </c>
      <c r="H53" s="218" t="s">
        <v>368</v>
      </c>
      <c r="I53" s="218" t="s">
        <v>369</v>
      </c>
      <c r="J53" s="220" t="s">
        <v>302</v>
      </c>
      <c r="K53" s="221" t="s">
        <v>303</v>
      </c>
      <c r="L53" s="222" t="s">
        <v>303</v>
      </c>
      <c r="M53" s="223">
        <v>23459.817455</v>
      </c>
      <c r="N53" s="224">
        <v>10000</v>
      </c>
      <c r="O53" s="227">
        <v>234598174.55</v>
      </c>
      <c r="P53" s="223">
        <v>234598174.55</v>
      </c>
      <c r="Q53" s="226">
        <v>234577737.4</v>
      </c>
      <c r="R53" s="226" t="s">
        <v>370</v>
      </c>
    </row>
    <row r="54" spans="1:18" ht="15">
      <c r="A54" s="215" t="s">
        <v>394</v>
      </c>
      <c r="B54" s="216" t="s">
        <v>370</v>
      </c>
      <c r="C54" s="216" t="s">
        <v>370</v>
      </c>
      <c r="D54" s="217" t="s">
        <v>370</v>
      </c>
      <c r="E54" s="218" t="s">
        <v>109</v>
      </c>
      <c r="F54" s="219" t="s">
        <v>364</v>
      </c>
      <c r="G54" s="220" t="s">
        <v>41</v>
      </c>
      <c r="H54" s="218" t="s">
        <v>383</v>
      </c>
      <c r="I54" s="218" t="s">
        <v>384</v>
      </c>
      <c r="J54" s="220" t="s">
        <v>311</v>
      </c>
      <c r="K54" s="221" t="s">
        <v>303</v>
      </c>
      <c r="L54" s="222" t="s">
        <v>303</v>
      </c>
      <c r="M54" s="223">
        <v>23459.817473</v>
      </c>
      <c r="N54" s="224">
        <v>9999.123364</v>
      </c>
      <c r="O54" s="227">
        <v>234577609</v>
      </c>
      <c r="P54" s="223">
        <v>234577609</v>
      </c>
      <c r="Q54" s="226">
        <v>0</v>
      </c>
      <c r="R54" s="226" t="s">
        <v>385</v>
      </c>
    </row>
    <row r="55" spans="1:18" ht="15">
      <c r="A55" s="215" t="s">
        <v>395</v>
      </c>
      <c r="B55" s="216" t="s">
        <v>385</v>
      </c>
      <c r="C55" s="216" t="s">
        <v>385</v>
      </c>
      <c r="D55" s="217" t="s">
        <v>385</v>
      </c>
      <c r="E55" s="218" t="s">
        <v>103</v>
      </c>
      <c r="F55" s="219" t="s">
        <v>364</v>
      </c>
      <c r="G55" s="220" t="s">
        <v>41</v>
      </c>
      <c r="H55" s="218" t="s">
        <v>383</v>
      </c>
      <c r="I55" s="218" t="s">
        <v>384</v>
      </c>
      <c r="J55" s="220" t="s">
        <v>302</v>
      </c>
      <c r="K55" s="221" t="s">
        <v>303</v>
      </c>
      <c r="L55" s="222" t="s">
        <v>303</v>
      </c>
      <c r="M55" s="223">
        <v>78829.534584</v>
      </c>
      <c r="N55" s="224">
        <v>10000</v>
      </c>
      <c r="O55" s="227">
        <v>788295345.84</v>
      </c>
      <c r="P55" s="223">
        <v>788295345.84</v>
      </c>
      <c r="Q55" s="226">
        <v>788226241.1</v>
      </c>
      <c r="R55" s="226" t="s">
        <v>385</v>
      </c>
    </row>
    <row r="56" spans="1:18" ht="15">
      <c r="A56" s="215" t="s">
        <v>396</v>
      </c>
      <c r="B56" s="216" t="s">
        <v>385</v>
      </c>
      <c r="C56" s="216" t="s">
        <v>385</v>
      </c>
      <c r="D56" s="217" t="s">
        <v>385</v>
      </c>
      <c r="E56" s="218" t="s">
        <v>103</v>
      </c>
      <c r="F56" s="219" t="s">
        <v>364</v>
      </c>
      <c r="G56" s="220" t="s">
        <v>41</v>
      </c>
      <c r="H56" s="218" t="s">
        <v>397</v>
      </c>
      <c r="I56" s="218" t="s">
        <v>398</v>
      </c>
      <c r="J56" s="220" t="s">
        <v>311</v>
      </c>
      <c r="K56" s="221" t="s">
        <v>303</v>
      </c>
      <c r="L56" s="222" t="s">
        <v>303</v>
      </c>
      <c r="M56" s="223">
        <v>53086.473294</v>
      </c>
      <c r="N56" s="224">
        <v>9999.123365</v>
      </c>
      <c r="O56" s="227">
        <v>530818195.5</v>
      </c>
      <c r="P56" s="223">
        <v>530818195.5</v>
      </c>
      <c r="Q56" s="226">
        <v>0</v>
      </c>
      <c r="R56" s="226" t="s">
        <v>399</v>
      </c>
    </row>
    <row r="57" spans="1:18" ht="15">
      <c r="A57" s="215" t="s">
        <v>400</v>
      </c>
      <c r="B57" s="216" t="s">
        <v>385</v>
      </c>
      <c r="C57" s="216" t="s">
        <v>385</v>
      </c>
      <c r="D57" s="217" t="s">
        <v>385</v>
      </c>
      <c r="E57" s="218" t="s">
        <v>103</v>
      </c>
      <c r="F57" s="219" t="s">
        <v>364</v>
      </c>
      <c r="G57" s="220" t="s">
        <v>41</v>
      </c>
      <c r="H57" s="218" t="s">
        <v>397</v>
      </c>
      <c r="I57" s="218" t="s">
        <v>398</v>
      </c>
      <c r="J57" s="220" t="s">
        <v>311</v>
      </c>
      <c r="K57" s="221" t="s">
        <v>303</v>
      </c>
      <c r="L57" s="222" t="s">
        <v>303</v>
      </c>
      <c r="M57" s="223">
        <v>25746.939548</v>
      </c>
      <c r="N57" s="224">
        <v>9999.780825</v>
      </c>
      <c r="O57" s="227">
        <v>257463752.4</v>
      </c>
      <c r="P57" s="223">
        <v>257463752.4</v>
      </c>
      <c r="Q57" s="226">
        <v>0</v>
      </c>
      <c r="R57" s="226" t="s">
        <v>399</v>
      </c>
    </row>
    <row r="58" spans="1:18" ht="15">
      <c r="A58" s="215" t="s">
        <v>395</v>
      </c>
      <c r="B58" s="216" t="s">
        <v>385</v>
      </c>
      <c r="C58" s="216" t="s">
        <v>385</v>
      </c>
      <c r="D58" s="217" t="s">
        <v>385</v>
      </c>
      <c r="E58" s="218" t="s">
        <v>104</v>
      </c>
      <c r="F58" s="219" t="s">
        <v>364</v>
      </c>
      <c r="G58" s="220" t="s">
        <v>41</v>
      </c>
      <c r="H58" s="218" t="s">
        <v>383</v>
      </c>
      <c r="I58" s="218" t="s">
        <v>384</v>
      </c>
      <c r="J58" s="220" t="s">
        <v>302</v>
      </c>
      <c r="K58" s="221" t="s">
        <v>303</v>
      </c>
      <c r="L58" s="222" t="s">
        <v>303</v>
      </c>
      <c r="M58" s="223">
        <v>63724.722396</v>
      </c>
      <c r="N58" s="224">
        <v>10000</v>
      </c>
      <c r="O58" s="227">
        <v>637247223.96</v>
      </c>
      <c r="P58" s="223">
        <v>637247223.96</v>
      </c>
      <c r="Q58" s="226">
        <v>637191360.6</v>
      </c>
      <c r="R58" s="226" t="s">
        <v>385</v>
      </c>
    </row>
    <row r="59" spans="1:18" ht="15">
      <c r="A59" s="215" t="s">
        <v>396</v>
      </c>
      <c r="B59" s="216" t="s">
        <v>385</v>
      </c>
      <c r="C59" s="216" t="s">
        <v>385</v>
      </c>
      <c r="D59" s="217" t="s">
        <v>385</v>
      </c>
      <c r="E59" s="218" t="s">
        <v>104</v>
      </c>
      <c r="F59" s="219" t="s">
        <v>364</v>
      </c>
      <c r="G59" s="220" t="s">
        <v>41</v>
      </c>
      <c r="H59" s="218" t="s">
        <v>397</v>
      </c>
      <c r="I59" s="218" t="s">
        <v>398</v>
      </c>
      <c r="J59" s="220" t="s">
        <v>311</v>
      </c>
      <c r="K59" s="221" t="s">
        <v>303</v>
      </c>
      <c r="L59" s="222" t="s">
        <v>303</v>
      </c>
      <c r="M59" s="223">
        <v>42912.911474</v>
      </c>
      <c r="N59" s="224">
        <v>9999.123365</v>
      </c>
      <c r="O59" s="227">
        <v>429091495.8</v>
      </c>
      <c r="P59" s="223">
        <v>429091495.8</v>
      </c>
      <c r="Q59" s="226">
        <v>0</v>
      </c>
      <c r="R59" s="226" t="s">
        <v>399</v>
      </c>
    </row>
    <row r="60" spans="1:18" ht="15">
      <c r="A60" s="215" t="s">
        <v>400</v>
      </c>
      <c r="B60" s="216" t="s">
        <v>385</v>
      </c>
      <c r="C60" s="216" t="s">
        <v>385</v>
      </c>
      <c r="D60" s="217" t="s">
        <v>385</v>
      </c>
      <c r="E60" s="218" t="s">
        <v>104</v>
      </c>
      <c r="F60" s="219" t="s">
        <v>364</v>
      </c>
      <c r="G60" s="220" t="s">
        <v>41</v>
      </c>
      <c r="H60" s="218" t="s">
        <v>397</v>
      </c>
      <c r="I60" s="218" t="s">
        <v>398</v>
      </c>
      <c r="J60" s="220" t="s">
        <v>311</v>
      </c>
      <c r="K60" s="221" t="s">
        <v>303</v>
      </c>
      <c r="L60" s="222" t="s">
        <v>303</v>
      </c>
      <c r="M60" s="223">
        <v>20812.762065</v>
      </c>
      <c r="N60" s="224">
        <v>9999.780829</v>
      </c>
      <c r="O60" s="227">
        <v>208123059.1</v>
      </c>
      <c r="P60" s="223">
        <v>208123059.1</v>
      </c>
      <c r="Q60" s="226">
        <v>0</v>
      </c>
      <c r="R60" s="226" t="s">
        <v>399</v>
      </c>
    </row>
    <row r="61" spans="1:18" ht="15">
      <c r="A61" s="215" t="s">
        <v>341</v>
      </c>
      <c r="B61" s="216" t="s">
        <v>385</v>
      </c>
      <c r="C61" s="216" t="s">
        <v>385</v>
      </c>
      <c r="D61" s="217" t="s">
        <v>385</v>
      </c>
      <c r="E61" s="218" t="s">
        <v>105</v>
      </c>
      <c r="F61" s="219" t="s">
        <v>364</v>
      </c>
      <c r="G61" s="220" t="s">
        <v>41</v>
      </c>
      <c r="H61" s="218" t="s">
        <v>383</v>
      </c>
      <c r="I61" s="218" t="s">
        <v>384</v>
      </c>
      <c r="J61" s="220" t="s">
        <v>302</v>
      </c>
      <c r="K61" s="221" t="s">
        <v>303</v>
      </c>
      <c r="L61" s="222" t="s">
        <v>303</v>
      </c>
      <c r="M61" s="223">
        <v>23693.973765</v>
      </c>
      <c r="N61" s="224">
        <v>10000</v>
      </c>
      <c r="O61" s="227">
        <v>236939737.65</v>
      </c>
      <c r="P61" s="223">
        <v>236939737.65</v>
      </c>
      <c r="Q61" s="226">
        <v>236918966.7</v>
      </c>
      <c r="R61" s="226" t="s">
        <v>385</v>
      </c>
    </row>
    <row r="62" spans="1:18" ht="15">
      <c r="A62" s="215" t="s">
        <v>344</v>
      </c>
      <c r="B62" s="216" t="s">
        <v>385</v>
      </c>
      <c r="C62" s="216" t="s">
        <v>385</v>
      </c>
      <c r="D62" s="217" t="s">
        <v>385</v>
      </c>
      <c r="E62" s="218" t="s">
        <v>105</v>
      </c>
      <c r="F62" s="219" t="s">
        <v>364</v>
      </c>
      <c r="G62" s="220" t="s">
        <v>41</v>
      </c>
      <c r="H62" s="218" t="s">
        <v>397</v>
      </c>
      <c r="I62" s="218" t="s">
        <v>398</v>
      </c>
      <c r="J62" s="220" t="s">
        <v>311</v>
      </c>
      <c r="K62" s="221" t="s">
        <v>303</v>
      </c>
      <c r="L62" s="222" t="s">
        <v>303</v>
      </c>
      <c r="M62" s="223">
        <v>15956.384809</v>
      </c>
      <c r="N62" s="224">
        <v>9999.123367</v>
      </c>
      <c r="O62" s="227">
        <v>159549860.2</v>
      </c>
      <c r="P62" s="223">
        <v>159549860.2</v>
      </c>
      <c r="Q62" s="226">
        <v>0</v>
      </c>
      <c r="R62" s="226" t="s">
        <v>399</v>
      </c>
    </row>
    <row r="63" spans="1:18" ht="15">
      <c r="A63" s="215" t="s">
        <v>374</v>
      </c>
      <c r="B63" s="216" t="s">
        <v>385</v>
      </c>
      <c r="C63" s="216" t="s">
        <v>385</v>
      </c>
      <c r="D63" s="217" t="s">
        <v>385</v>
      </c>
      <c r="E63" s="218" t="s">
        <v>105</v>
      </c>
      <c r="F63" s="219" t="s">
        <v>364</v>
      </c>
      <c r="G63" s="220" t="s">
        <v>41</v>
      </c>
      <c r="H63" s="218" t="s">
        <v>397</v>
      </c>
      <c r="I63" s="218" t="s">
        <v>398</v>
      </c>
      <c r="J63" s="220" t="s">
        <v>311</v>
      </c>
      <c r="K63" s="221" t="s">
        <v>303</v>
      </c>
      <c r="L63" s="222" t="s">
        <v>303</v>
      </c>
      <c r="M63" s="223">
        <v>7738.846632</v>
      </c>
      <c r="N63" s="224">
        <v>9999.780828</v>
      </c>
      <c r="O63" s="227">
        <v>77386770.18</v>
      </c>
      <c r="P63" s="223">
        <v>77386770.18</v>
      </c>
      <c r="Q63" s="226">
        <v>0</v>
      </c>
      <c r="R63" s="226" t="s">
        <v>399</v>
      </c>
    </row>
    <row r="64" spans="1:18" ht="15">
      <c r="A64" s="215" t="s">
        <v>401</v>
      </c>
      <c r="B64" s="216" t="s">
        <v>385</v>
      </c>
      <c r="C64" s="216" t="s">
        <v>385</v>
      </c>
      <c r="D64" s="217" t="s">
        <v>385</v>
      </c>
      <c r="E64" s="218" t="s">
        <v>106</v>
      </c>
      <c r="F64" s="219" t="s">
        <v>364</v>
      </c>
      <c r="G64" s="220" t="s">
        <v>41</v>
      </c>
      <c r="H64" s="218" t="s">
        <v>383</v>
      </c>
      <c r="I64" s="218" t="s">
        <v>384</v>
      </c>
      <c r="J64" s="220" t="s">
        <v>302</v>
      </c>
      <c r="K64" s="221" t="s">
        <v>303</v>
      </c>
      <c r="L64" s="222" t="s">
        <v>303</v>
      </c>
      <c r="M64" s="223">
        <v>47794.815355</v>
      </c>
      <c r="N64" s="224">
        <v>10000</v>
      </c>
      <c r="O64" s="227">
        <v>477948153.55</v>
      </c>
      <c r="P64" s="223">
        <v>477948153.55</v>
      </c>
      <c r="Q64" s="226">
        <v>477906254.9</v>
      </c>
      <c r="R64" s="226" t="s">
        <v>385</v>
      </c>
    </row>
    <row r="65" spans="1:18" ht="15">
      <c r="A65" s="215" t="s">
        <v>402</v>
      </c>
      <c r="B65" s="216" t="s">
        <v>385</v>
      </c>
      <c r="C65" s="216" t="s">
        <v>385</v>
      </c>
      <c r="D65" s="217" t="s">
        <v>385</v>
      </c>
      <c r="E65" s="218" t="s">
        <v>106</v>
      </c>
      <c r="F65" s="219" t="s">
        <v>364</v>
      </c>
      <c r="G65" s="220" t="s">
        <v>41</v>
      </c>
      <c r="H65" s="218" t="s">
        <v>397</v>
      </c>
      <c r="I65" s="218" t="s">
        <v>398</v>
      </c>
      <c r="J65" s="220" t="s">
        <v>311</v>
      </c>
      <c r="K65" s="221" t="s">
        <v>303</v>
      </c>
      <c r="L65" s="222" t="s">
        <v>303</v>
      </c>
      <c r="M65" s="223">
        <v>32185.432419</v>
      </c>
      <c r="N65" s="224">
        <v>9999.123365</v>
      </c>
      <c r="O65" s="227">
        <v>321826109.3</v>
      </c>
      <c r="P65" s="223">
        <v>321826109.3</v>
      </c>
      <c r="Q65" s="226">
        <v>0</v>
      </c>
      <c r="R65" s="226" t="s">
        <v>399</v>
      </c>
    </row>
    <row r="66" spans="1:18" ht="15">
      <c r="A66" s="215" t="s">
        <v>403</v>
      </c>
      <c r="B66" s="216" t="s">
        <v>385</v>
      </c>
      <c r="C66" s="216" t="s">
        <v>385</v>
      </c>
      <c r="D66" s="217" t="s">
        <v>385</v>
      </c>
      <c r="E66" s="218" t="s">
        <v>106</v>
      </c>
      <c r="F66" s="219" t="s">
        <v>364</v>
      </c>
      <c r="G66" s="220" t="s">
        <v>41</v>
      </c>
      <c r="H66" s="218" t="s">
        <v>397</v>
      </c>
      <c r="I66" s="218" t="s">
        <v>398</v>
      </c>
      <c r="J66" s="220" t="s">
        <v>311</v>
      </c>
      <c r="K66" s="221" t="s">
        <v>303</v>
      </c>
      <c r="L66" s="222" t="s">
        <v>303</v>
      </c>
      <c r="M66" s="223">
        <v>15609.934723</v>
      </c>
      <c r="N66" s="224">
        <v>9999.78083</v>
      </c>
      <c r="O66" s="227">
        <v>156095926</v>
      </c>
      <c r="P66" s="223">
        <v>156095926</v>
      </c>
      <c r="Q66" s="226">
        <v>0</v>
      </c>
      <c r="R66" s="226" t="s">
        <v>399</v>
      </c>
    </row>
    <row r="67" spans="1:18" ht="15">
      <c r="A67" s="215" t="s">
        <v>404</v>
      </c>
      <c r="B67" s="216" t="s">
        <v>385</v>
      </c>
      <c r="C67" s="216" t="s">
        <v>385</v>
      </c>
      <c r="D67" s="217" t="s">
        <v>385</v>
      </c>
      <c r="E67" s="218" t="s">
        <v>107</v>
      </c>
      <c r="F67" s="219" t="s">
        <v>364</v>
      </c>
      <c r="G67" s="220" t="s">
        <v>41</v>
      </c>
      <c r="H67" s="218" t="s">
        <v>383</v>
      </c>
      <c r="I67" s="218" t="s">
        <v>384</v>
      </c>
      <c r="J67" s="220" t="s">
        <v>302</v>
      </c>
      <c r="K67" s="221" t="s">
        <v>303</v>
      </c>
      <c r="L67" s="222" t="s">
        <v>303</v>
      </c>
      <c r="M67" s="223">
        <v>14817.018431</v>
      </c>
      <c r="N67" s="224">
        <v>10000</v>
      </c>
      <c r="O67" s="227">
        <v>148170184.31</v>
      </c>
      <c r="P67" s="223">
        <v>148170184.31</v>
      </c>
      <c r="Q67" s="226">
        <v>148157195.2</v>
      </c>
      <c r="R67" s="226" t="s">
        <v>385</v>
      </c>
    </row>
    <row r="68" spans="1:18" ht="15">
      <c r="A68" s="215" t="s">
        <v>405</v>
      </c>
      <c r="B68" s="216" t="s">
        <v>385</v>
      </c>
      <c r="C68" s="216" t="s">
        <v>385</v>
      </c>
      <c r="D68" s="217" t="s">
        <v>385</v>
      </c>
      <c r="E68" s="218" t="s">
        <v>107</v>
      </c>
      <c r="F68" s="219" t="s">
        <v>364</v>
      </c>
      <c r="G68" s="220" t="s">
        <v>41</v>
      </c>
      <c r="H68" s="218" t="s">
        <v>397</v>
      </c>
      <c r="I68" s="218" t="s">
        <v>398</v>
      </c>
      <c r="J68" s="220" t="s">
        <v>311</v>
      </c>
      <c r="K68" s="221" t="s">
        <v>303</v>
      </c>
      <c r="L68" s="222" t="s">
        <v>303</v>
      </c>
      <c r="M68" s="223">
        <v>9975.672595</v>
      </c>
      <c r="N68" s="224">
        <v>9999.123364</v>
      </c>
      <c r="O68" s="227">
        <v>99747980.92</v>
      </c>
      <c r="P68" s="223">
        <v>99747980.92</v>
      </c>
      <c r="Q68" s="226">
        <v>0</v>
      </c>
      <c r="R68" s="226" t="s">
        <v>399</v>
      </c>
    </row>
    <row r="69" spans="1:18" ht="15">
      <c r="A69" s="215" t="s">
        <v>406</v>
      </c>
      <c r="B69" s="216" t="s">
        <v>385</v>
      </c>
      <c r="C69" s="216" t="s">
        <v>385</v>
      </c>
      <c r="D69" s="217" t="s">
        <v>385</v>
      </c>
      <c r="E69" s="218" t="s">
        <v>107</v>
      </c>
      <c r="F69" s="219" t="s">
        <v>364</v>
      </c>
      <c r="G69" s="220" t="s">
        <v>41</v>
      </c>
      <c r="H69" s="218" t="s">
        <v>397</v>
      </c>
      <c r="I69" s="218" t="s">
        <v>398</v>
      </c>
      <c r="J69" s="220" t="s">
        <v>311</v>
      </c>
      <c r="K69" s="221" t="s">
        <v>303</v>
      </c>
      <c r="L69" s="222" t="s">
        <v>303</v>
      </c>
      <c r="M69" s="223">
        <v>4838.201208</v>
      </c>
      <c r="N69" s="224">
        <v>9999.780828</v>
      </c>
      <c r="O69" s="227">
        <v>48380951.68</v>
      </c>
      <c r="P69" s="223">
        <v>48380951.68</v>
      </c>
      <c r="Q69" s="226">
        <v>0</v>
      </c>
      <c r="R69" s="226" t="s">
        <v>399</v>
      </c>
    </row>
    <row r="70" spans="1:18" ht="15">
      <c r="A70" s="215" t="s">
        <v>407</v>
      </c>
      <c r="B70" s="216" t="s">
        <v>385</v>
      </c>
      <c r="C70" s="216" t="s">
        <v>385</v>
      </c>
      <c r="D70" s="217" t="s">
        <v>385</v>
      </c>
      <c r="E70" s="218" t="s">
        <v>108</v>
      </c>
      <c r="F70" s="219" t="s">
        <v>364</v>
      </c>
      <c r="G70" s="220" t="s">
        <v>41</v>
      </c>
      <c r="H70" s="218" t="s">
        <v>383</v>
      </c>
      <c r="I70" s="218" t="s">
        <v>384</v>
      </c>
      <c r="J70" s="220" t="s">
        <v>302</v>
      </c>
      <c r="K70" s="221" t="s">
        <v>303</v>
      </c>
      <c r="L70" s="222" t="s">
        <v>303</v>
      </c>
      <c r="M70" s="223">
        <v>44680.117996</v>
      </c>
      <c r="N70" s="224">
        <v>10000</v>
      </c>
      <c r="O70" s="227">
        <v>446801179.96</v>
      </c>
      <c r="P70" s="223">
        <v>446801179.96</v>
      </c>
      <c r="Q70" s="226">
        <v>446762011.8</v>
      </c>
      <c r="R70" s="226" t="s">
        <v>385</v>
      </c>
    </row>
    <row r="71" spans="1:18" ht="15">
      <c r="A71" s="215" t="s">
        <v>408</v>
      </c>
      <c r="B71" s="216" t="s">
        <v>385</v>
      </c>
      <c r="C71" s="216" t="s">
        <v>385</v>
      </c>
      <c r="D71" s="217" t="s">
        <v>385</v>
      </c>
      <c r="E71" s="218" t="s">
        <v>108</v>
      </c>
      <c r="F71" s="219" t="s">
        <v>364</v>
      </c>
      <c r="G71" s="220" t="s">
        <v>41</v>
      </c>
      <c r="H71" s="218" t="s">
        <v>397</v>
      </c>
      <c r="I71" s="218" t="s">
        <v>398</v>
      </c>
      <c r="J71" s="220" t="s">
        <v>311</v>
      </c>
      <c r="K71" s="221" t="s">
        <v>303</v>
      </c>
      <c r="L71" s="222" t="s">
        <v>303</v>
      </c>
      <c r="M71" s="223">
        <v>30088.096997</v>
      </c>
      <c r="N71" s="224">
        <v>9999.123365</v>
      </c>
      <c r="O71" s="227">
        <v>300854593.7</v>
      </c>
      <c r="P71" s="223">
        <v>300854593.7</v>
      </c>
      <c r="Q71" s="226">
        <v>0</v>
      </c>
      <c r="R71" s="226" t="s">
        <v>399</v>
      </c>
    </row>
    <row r="72" spans="1:18" ht="15">
      <c r="A72" s="215" t="s">
        <v>409</v>
      </c>
      <c r="B72" s="216" t="s">
        <v>385</v>
      </c>
      <c r="C72" s="216" t="s">
        <v>385</v>
      </c>
      <c r="D72" s="217" t="s">
        <v>385</v>
      </c>
      <c r="E72" s="218" t="s">
        <v>108</v>
      </c>
      <c r="F72" s="219" t="s">
        <v>364</v>
      </c>
      <c r="G72" s="220" t="s">
        <v>41</v>
      </c>
      <c r="H72" s="218" t="s">
        <v>397</v>
      </c>
      <c r="I72" s="218" t="s">
        <v>398</v>
      </c>
      <c r="J72" s="220" t="s">
        <v>311</v>
      </c>
      <c r="K72" s="221" t="s">
        <v>303</v>
      </c>
      <c r="L72" s="222" t="s">
        <v>303</v>
      </c>
      <c r="M72" s="223">
        <v>14592.727043</v>
      </c>
      <c r="N72" s="224">
        <v>9999.780827</v>
      </c>
      <c r="O72" s="227">
        <v>145924072.1</v>
      </c>
      <c r="P72" s="223">
        <v>145924072.1</v>
      </c>
      <c r="Q72" s="226">
        <v>0</v>
      </c>
      <c r="R72" s="226" t="s">
        <v>399</v>
      </c>
    </row>
    <row r="73" spans="1:18" ht="15">
      <c r="A73" s="215" t="s">
        <v>410</v>
      </c>
      <c r="B73" s="216" t="s">
        <v>385</v>
      </c>
      <c r="C73" s="216" t="s">
        <v>385</v>
      </c>
      <c r="D73" s="217" t="s">
        <v>385</v>
      </c>
      <c r="E73" s="218" t="s">
        <v>109</v>
      </c>
      <c r="F73" s="219" t="s">
        <v>364</v>
      </c>
      <c r="G73" s="220" t="s">
        <v>41</v>
      </c>
      <c r="H73" s="218" t="s">
        <v>383</v>
      </c>
      <c r="I73" s="218" t="s">
        <v>384</v>
      </c>
      <c r="J73" s="220" t="s">
        <v>302</v>
      </c>
      <c r="K73" s="221" t="s">
        <v>303</v>
      </c>
      <c r="L73" s="222" t="s">
        <v>303</v>
      </c>
      <c r="M73" s="223">
        <v>23459.817473</v>
      </c>
      <c r="N73" s="224">
        <v>10000</v>
      </c>
      <c r="O73" s="227">
        <v>234598174.73</v>
      </c>
      <c r="P73" s="223">
        <v>234598174.73</v>
      </c>
      <c r="Q73" s="226">
        <v>234577609</v>
      </c>
      <c r="R73" s="226" t="s">
        <v>385</v>
      </c>
    </row>
    <row r="74" spans="1:18" ht="15">
      <c r="A74" s="215" t="s">
        <v>411</v>
      </c>
      <c r="B74" s="216" t="s">
        <v>385</v>
      </c>
      <c r="C74" s="216" t="s">
        <v>385</v>
      </c>
      <c r="D74" s="217" t="s">
        <v>385</v>
      </c>
      <c r="E74" s="218" t="s">
        <v>109</v>
      </c>
      <c r="F74" s="219" t="s">
        <v>364</v>
      </c>
      <c r="G74" s="220" t="s">
        <v>41</v>
      </c>
      <c r="H74" s="218" t="s">
        <v>397</v>
      </c>
      <c r="I74" s="218" t="s">
        <v>398</v>
      </c>
      <c r="J74" s="220" t="s">
        <v>311</v>
      </c>
      <c r="K74" s="221" t="s">
        <v>303</v>
      </c>
      <c r="L74" s="222" t="s">
        <v>303</v>
      </c>
      <c r="M74" s="223">
        <v>15795.028411</v>
      </c>
      <c r="N74" s="224">
        <v>9999.123363</v>
      </c>
      <c r="O74" s="227">
        <v>157936437.6</v>
      </c>
      <c r="P74" s="223">
        <v>157936437.6</v>
      </c>
      <c r="Q74" s="226">
        <v>0</v>
      </c>
      <c r="R74" s="226" t="s">
        <v>399</v>
      </c>
    </row>
    <row r="75" spans="1:18" ht="15">
      <c r="A75" s="215" t="s">
        <v>412</v>
      </c>
      <c r="B75" s="216" t="s">
        <v>385</v>
      </c>
      <c r="C75" s="216" t="s">
        <v>385</v>
      </c>
      <c r="D75" s="217" t="s">
        <v>385</v>
      </c>
      <c r="E75" s="218" t="s">
        <v>109</v>
      </c>
      <c r="F75" s="219" t="s">
        <v>364</v>
      </c>
      <c r="G75" s="220" t="s">
        <v>41</v>
      </c>
      <c r="H75" s="218" t="s">
        <v>397</v>
      </c>
      <c r="I75" s="218" t="s">
        <v>398</v>
      </c>
      <c r="J75" s="220" t="s">
        <v>311</v>
      </c>
      <c r="K75" s="221" t="s">
        <v>303</v>
      </c>
      <c r="L75" s="222" t="s">
        <v>303</v>
      </c>
      <c r="M75" s="223">
        <v>7660.588779</v>
      </c>
      <c r="N75" s="224">
        <v>9999.780828</v>
      </c>
      <c r="O75" s="227">
        <v>76604208.8</v>
      </c>
      <c r="P75" s="223">
        <v>76604208.8</v>
      </c>
      <c r="Q75" s="226">
        <v>0</v>
      </c>
      <c r="R75" s="226" t="s">
        <v>399</v>
      </c>
    </row>
    <row r="76" spans="1:18" ht="15">
      <c r="A76" s="215" t="s">
        <v>413</v>
      </c>
      <c r="B76" s="216" t="s">
        <v>399</v>
      </c>
      <c r="C76" s="216" t="s">
        <v>399</v>
      </c>
      <c r="D76" s="217" t="s">
        <v>399</v>
      </c>
      <c r="E76" s="218" t="s">
        <v>103</v>
      </c>
      <c r="F76" s="219" t="s">
        <v>364</v>
      </c>
      <c r="G76" s="220" t="s">
        <v>41</v>
      </c>
      <c r="H76" s="218" t="s">
        <v>397</v>
      </c>
      <c r="I76" s="218" t="s">
        <v>398</v>
      </c>
      <c r="J76" s="220" t="s">
        <v>302</v>
      </c>
      <c r="K76" s="221" t="s">
        <v>303</v>
      </c>
      <c r="L76" s="222" t="s">
        <v>303</v>
      </c>
      <c r="M76" s="223">
        <v>78833.412842</v>
      </c>
      <c r="N76" s="224">
        <v>10000</v>
      </c>
      <c r="O76" s="227">
        <v>788334128.42</v>
      </c>
      <c r="P76" s="223">
        <v>788334128.42</v>
      </c>
      <c r="Q76" s="226">
        <v>788281947.9</v>
      </c>
      <c r="R76" s="226" t="s">
        <v>399</v>
      </c>
    </row>
    <row r="77" spans="1:18" ht="15">
      <c r="A77" s="215" t="s">
        <v>414</v>
      </c>
      <c r="B77" s="216" t="s">
        <v>399</v>
      </c>
      <c r="C77" s="216" t="s">
        <v>399</v>
      </c>
      <c r="D77" s="217" t="s">
        <v>399</v>
      </c>
      <c r="E77" s="218" t="s">
        <v>103</v>
      </c>
      <c r="F77" s="219" t="s">
        <v>364</v>
      </c>
      <c r="G77" s="220" t="s">
        <v>41</v>
      </c>
      <c r="H77" s="218" t="s">
        <v>415</v>
      </c>
      <c r="I77" s="218" t="s">
        <v>416</v>
      </c>
      <c r="J77" s="220" t="s">
        <v>311</v>
      </c>
      <c r="K77" s="221" t="s">
        <v>303</v>
      </c>
      <c r="L77" s="222" t="s">
        <v>303</v>
      </c>
      <c r="M77" s="223">
        <v>78833.085622</v>
      </c>
      <c r="N77" s="224">
        <v>9999.274025</v>
      </c>
      <c r="O77" s="227">
        <v>788273625.4</v>
      </c>
      <c r="P77" s="223">
        <v>788273625.4</v>
      </c>
      <c r="Q77" s="226">
        <v>0</v>
      </c>
      <c r="R77" s="226" t="s">
        <v>417</v>
      </c>
    </row>
    <row r="78" spans="1:18" ht="15">
      <c r="A78" s="215" t="s">
        <v>413</v>
      </c>
      <c r="B78" s="216" t="s">
        <v>399</v>
      </c>
      <c r="C78" s="216" t="s">
        <v>399</v>
      </c>
      <c r="D78" s="217" t="s">
        <v>399</v>
      </c>
      <c r="E78" s="218" t="s">
        <v>104</v>
      </c>
      <c r="F78" s="219" t="s">
        <v>364</v>
      </c>
      <c r="G78" s="220" t="s">
        <v>41</v>
      </c>
      <c r="H78" s="218" t="s">
        <v>397</v>
      </c>
      <c r="I78" s="218" t="s">
        <v>398</v>
      </c>
      <c r="J78" s="220" t="s">
        <v>302</v>
      </c>
      <c r="K78" s="221" t="s">
        <v>303</v>
      </c>
      <c r="L78" s="222" t="s">
        <v>303</v>
      </c>
      <c r="M78" s="223">
        <v>63725.673539</v>
      </c>
      <c r="N78" s="224">
        <v>10000</v>
      </c>
      <c r="O78" s="227">
        <v>637256735.39</v>
      </c>
      <c r="P78" s="223">
        <v>637256735.39</v>
      </c>
      <c r="Q78" s="226">
        <v>637214554.9</v>
      </c>
      <c r="R78" s="226" t="s">
        <v>399</v>
      </c>
    </row>
    <row r="79" spans="1:18" ht="15">
      <c r="A79" s="215" t="s">
        <v>414</v>
      </c>
      <c r="B79" s="216" t="s">
        <v>399</v>
      </c>
      <c r="C79" s="216" t="s">
        <v>399</v>
      </c>
      <c r="D79" s="217" t="s">
        <v>399</v>
      </c>
      <c r="E79" s="218" t="s">
        <v>104</v>
      </c>
      <c r="F79" s="219" t="s">
        <v>364</v>
      </c>
      <c r="G79" s="220" t="s">
        <v>41</v>
      </c>
      <c r="H79" s="218" t="s">
        <v>415</v>
      </c>
      <c r="I79" s="218" t="s">
        <v>416</v>
      </c>
      <c r="J79" s="220" t="s">
        <v>311</v>
      </c>
      <c r="K79" s="221" t="s">
        <v>303</v>
      </c>
      <c r="L79" s="222" t="s">
        <v>303</v>
      </c>
      <c r="M79" s="223">
        <v>63725.793099</v>
      </c>
      <c r="N79" s="224">
        <v>9999.213761</v>
      </c>
      <c r="O79" s="227">
        <v>637207827.3</v>
      </c>
      <c r="P79" s="223">
        <v>637207827.3</v>
      </c>
      <c r="Q79" s="226">
        <v>0</v>
      </c>
      <c r="R79" s="226" t="s">
        <v>417</v>
      </c>
    </row>
    <row r="80" spans="1:18" ht="15">
      <c r="A80" s="215" t="s">
        <v>387</v>
      </c>
      <c r="B80" s="216" t="s">
        <v>399</v>
      </c>
      <c r="C80" s="216" t="s">
        <v>399</v>
      </c>
      <c r="D80" s="217" t="s">
        <v>399</v>
      </c>
      <c r="E80" s="218" t="s">
        <v>105</v>
      </c>
      <c r="F80" s="219" t="s">
        <v>364</v>
      </c>
      <c r="G80" s="220" t="s">
        <v>41</v>
      </c>
      <c r="H80" s="218" t="s">
        <v>397</v>
      </c>
      <c r="I80" s="218" t="s">
        <v>398</v>
      </c>
      <c r="J80" s="220" t="s">
        <v>302</v>
      </c>
      <c r="K80" s="221" t="s">
        <v>303</v>
      </c>
      <c r="L80" s="222" t="s">
        <v>303</v>
      </c>
      <c r="M80" s="223">
        <v>23695.231441</v>
      </c>
      <c r="N80" s="224">
        <v>10000</v>
      </c>
      <c r="O80" s="227">
        <v>236952314.41</v>
      </c>
      <c r="P80" s="223">
        <v>236952314.41</v>
      </c>
      <c r="Q80" s="226">
        <v>236936630.38</v>
      </c>
      <c r="R80" s="226" t="s">
        <v>399</v>
      </c>
    </row>
    <row r="81" spans="1:18" ht="15">
      <c r="A81" s="215" t="s">
        <v>388</v>
      </c>
      <c r="B81" s="216" t="s">
        <v>399</v>
      </c>
      <c r="C81" s="216" t="s">
        <v>399</v>
      </c>
      <c r="D81" s="217" t="s">
        <v>399</v>
      </c>
      <c r="E81" s="218" t="s">
        <v>105</v>
      </c>
      <c r="F81" s="219" t="s">
        <v>364</v>
      </c>
      <c r="G81" s="220" t="s">
        <v>41</v>
      </c>
      <c r="H81" s="218" t="s">
        <v>415</v>
      </c>
      <c r="I81" s="218" t="s">
        <v>416</v>
      </c>
      <c r="J81" s="220" t="s">
        <v>311</v>
      </c>
      <c r="K81" s="221" t="s">
        <v>303</v>
      </c>
      <c r="L81" s="222" t="s">
        <v>303</v>
      </c>
      <c r="M81" s="223">
        <v>23695.282389</v>
      </c>
      <c r="N81" s="224">
        <v>9999.211021</v>
      </c>
      <c r="O81" s="227">
        <v>236934128.8</v>
      </c>
      <c r="P81" s="223">
        <v>236934128.8</v>
      </c>
      <c r="Q81" s="226">
        <v>0</v>
      </c>
      <c r="R81" s="226" t="s">
        <v>417</v>
      </c>
    </row>
    <row r="82" spans="1:18" ht="15">
      <c r="A82" s="215" t="s">
        <v>418</v>
      </c>
      <c r="B82" s="216" t="s">
        <v>399</v>
      </c>
      <c r="C82" s="216" t="s">
        <v>399</v>
      </c>
      <c r="D82" s="217" t="s">
        <v>399</v>
      </c>
      <c r="E82" s="218" t="s">
        <v>106</v>
      </c>
      <c r="F82" s="219" t="s">
        <v>364</v>
      </c>
      <c r="G82" s="220" t="s">
        <v>41</v>
      </c>
      <c r="H82" s="218" t="s">
        <v>397</v>
      </c>
      <c r="I82" s="218" t="s">
        <v>398</v>
      </c>
      <c r="J82" s="220" t="s">
        <v>302</v>
      </c>
      <c r="K82" s="221" t="s">
        <v>303</v>
      </c>
      <c r="L82" s="222" t="s">
        <v>303</v>
      </c>
      <c r="M82" s="223">
        <v>47795.367142</v>
      </c>
      <c r="N82" s="224">
        <v>10000</v>
      </c>
      <c r="O82" s="227">
        <v>477953671.42</v>
      </c>
      <c r="P82" s="223">
        <v>477953671.42</v>
      </c>
      <c r="Q82" s="226">
        <v>477922035.3</v>
      </c>
      <c r="R82" s="226" t="s">
        <v>399</v>
      </c>
    </row>
    <row r="83" spans="1:18" ht="15">
      <c r="A83" s="215" t="s">
        <v>419</v>
      </c>
      <c r="B83" s="216" t="s">
        <v>399</v>
      </c>
      <c r="C83" s="216" t="s">
        <v>399</v>
      </c>
      <c r="D83" s="217" t="s">
        <v>399</v>
      </c>
      <c r="E83" s="218" t="s">
        <v>106</v>
      </c>
      <c r="F83" s="219" t="s">
        <v>364</v>
      </c>
      <c r="G83" s="220" t="s">
        <v>41</v>
      </c>
      <c r="H83" s="218" t="s">
        <v>415</v>
      </c>
      <c r="I83" s="218" t="s">
        <v>416</v>
      </c>
      <c r="J83" s="220" t="s">
        <v>311</v>
      </c>
      <c r="K83" s="221" t="s">
        <v>303</v>
      </c>
      <c r="L83" s="222" t="s">
        <v>303</v>
      </c>
      <c r="M83" s="223">
        <v>11521.253068</v>
      </c>
      <c r="N83" s="224">
        <v>9999.211025</v>
      </c>
      <c r="O83" s="227">
        <v>115203440.7</v>
      </c>
      <c r="P83" s="223">
        <v>115203440.7</v>
      </c>
      <c r="Q83" s="226">
        <v>0</v>
      </c>
      <c r="R83" s="226" t="s">
        <v>417</v>
      </c>
    </row>
    <row r="84" spans="1:18" ht="15">
      <c r="A84" s="215" t="s">
        <v>420</v>
      </c>
      <c r="B84" s="216" t="s">
        <v>399</v>
      </c>
      <c r="C84" s="216" t="s">
        <v>399</v>
      </c>
      <c r="D84" s="217" t="s">
        <v>399</v>
      </c>
      <c r="E84" s="218" t="s">
        <v>106</v>
      </c>
      <c r="F84" s="219" t="s">
        <v>364</v>
      </c>
      <c r="G84" s="220" t="s">
        <v>41</v>
      </c>
      <c r="H84" s="218" t="s">
        <v>415</v>
      </c>
      <c r="I84" s="218" t="s">
        <v>416</v>
      </c>
      <c r="J84" s="220" t="s">
        <v>311</v>
      </c>
      <c r="K84" s="221" t="s">
        <v>303</v>
      </c>
      <c r="L84" s="222" t="s">
        <v>303</v>
      </c>
      <c r="M84" s="223">
        <v>36274.206902</v>
      </c>
      <c r="N84" s="224">
        <v>9999.21376</v>
      </c>
      <c r="O84" s="227">
        <v>362713548.8</v>
      </c>
      <c r="P84" s="223">
        <v>362713548.8</v>
      </c>
      <c r="Q84" s="226">
        <v>0</v>
      </c>
      <c r="R84" s="226" t="s">
        <v>417</v>
      </c>
    </row>
    <row r="85" spans="1:18" ht="15">
      <c r="A85" s="215" t="s">
        <v>421</v>
      </c>
      <c r="B85" s="216" t="s">
        <v>399</v>
      </c>
      <c r="C85" s="216" t="s">
        <v>399</v>
      </c>
      <c r="D85" s="217" t="s">
        <v>399</v>
      </c>
      <c r="E85" s="218" t="s">
        <v>107</v>
      </c>
      <c r="F85" s="219" t="s">
        <v>364</v>
      </c>
      <c r="G85" s="220" t="s">
        <v>41</v>
      </c>
      <c r="H85" s="218" t="s">
        <v>397</v>
      </c>
      <c r="I85" s="218" t="s">
        <v>398</v>
      </c>
      <c r="J85" s="220" t="s">
        <v>302</v>
      </c>
      <c r="K85" s="221" t="s">
        <v>303</v>
      </c>
      <c r="L85" s="222" t="s">
        <v>303</v>
      </c>
      <c r="M85" s="223">
        <v>14813.873803</v>
      </c>
      <c r="N85" s="224">
        <v>10000</v>
      </c>
      <c r="O85" s="227">
        <v>148138738.03</v>
      </c>
      <c r="P85" s="223">
        <v>148138738.03</v>
      </c>
      <c r="Q85" s="226">
        <v>148128932.6</v>
      </c>
      <c r="R85" s="226" t="s">
        <v>399</v>
      </c>
    </row>
    <row r="86" spans="1:18" ht="15">
      <c r="A86" s="215" t="s">
        <v>422</v>
      </c>
      <c r="B86" s="216" t="s">
        <v>399</v>
      </c>
      <c r="C86" s="216" t="s">
        <v>399</v>
      </c>
      <c r="D86" s="217" t="s">
        <v>399</v>
      </c>
      <c r="E86" s="218" t="s">
        <v>107</v>
      </c>
      <c r="F86" s="219" t="s">
        <v>364</v>
      </c>
      <c r="G86" s="220" t="s">
        <v>41</v>
      </c>
      <c r="H86" s="218" t="s">
        <v>415</v>
      </c>
      <c r="I86" s="218" t="s">
        <v>416</v>
      </c>
      <c r="J86" s="220" t="s">
        <v>311</v>
      </c>
      <c r="K86" s="221" t="s">
        <v>303</v>
      </c>
      <c r="L86" s="222" t="s">
        <v>303</v>
      </c>
      <c r="M86" s="223">
        <v>14813.905655</v>
      </c>
      <c r="N86" s="224">
        <v>9999.211022</v>
      </c>
      <c r="O86" s="227">
        <v>148127368.7</v>
      </c>
      <c r="P86" s="223">
        <v>148127368.7</v>
      </c>
      <c r="Q86" s="226">
        <v>0</v>
      </c>
      <c r="R86" s="226" t="s">
        <v>417</v>
      </c>
    </row>
    <row r="87" spans="1:18" ht="15">
      <c r="A87" s="215" t="s">
        <v>423</v>
      </c>
      <c r="B87" s="216" t="s">
        <v>399</v>
      </c>
      <c r="C87" s="216" t="s">
        <v>399</v>
      </c>
      <c r="D87" s="217" t="s">
        <v>399</v>
      </c>
      <c r="E87" s="218" t="s">
        <v>108</v>
      </c>
      <c r="F87" s="219" t="s">
        <v>364</v>
      </c>
      <c r="G87" s="220" t="s">
        <v>41</v>
      </c>
      <c r="H87" s="218" t="s">
        <v>397</v>
      </c>
      <c r="I87" s="218" t="s">
        <v>398</v>
      </c>
      <c r="J87" s="220" t="s">
        <v>302</v>
      </c>
      <c r="K87" s="221" t="s">
        <v>303</v>
      </c>
      <c r="L87" s="222" t="s">
        <v>303</v>
      </c>
      <c r="M87" s="223">
        <v>44680.82404</v>
      </c>
      <c r="N87" s="224">
        <v>10000</v>
      </c>
      <c r="O87" s="227">
        <v>446808240.4</v>
      </c>
      <c r="P87" s="223">
        <v>446808240.4</v>
      </c>
      <c r="Q87" s="226">
        <v>446778665.8</v>
      </c>
      <c r="R87" s="226" t="s">
        <v>399</v>
      </c>
    </row>
    <row r="88" spans="1:18" ht="15">
      <c r="A88" s="215" t="s">
        <v>424</v>
      </c>
      <c r="B88" s="216" t="s">
        <v>399</v>
      </c>
      <c r="C88" s="216" t="s">
        <v>399</v>
      </c>
      <c r="D88" s="217" t="s">
        <v>399</v>
      </c>
      <c r="E88" s="218" t="s">
        <v>108</v>
      </c>
      <c r="F88" s="219" t="s">
        <v>364</v>
      </c>
      <c r="G88" s="220" t="s">
        <v>41</v>
      </c>
      <c r="H88" s="218" t="s">
        <v>415</v>
      </c>
      <c r="I88" s="218" t="s">
        <v>416</v>
      </c>
      <c r="J88" s="220" t="s">
        <v>311</v>
      </c>
      <c r="K88" s="221" t="s">
        <v>303</v>
      </c>
      <c r="L88" s="222" t="s">
        <v>303</v>
      </c>
      <c r="M88" s="223">
        <v>44680.920109</v>
      </c>
      <c r="N88" s="224">
        <v>9999.211021</v>
      </c>
      <c r="O88" s="227">
        <v>446773948.8</v>
      </c>
      <c r="P88" s="223">
        <v>446773948.8</v>
      </c>
      <c r="Q88" s="226">
        <v>0</v>
      </c>
      <c r="R88" s="226" t="s">
        <v>417</v>
      </c>
    </row>
    <row r="89" spans="1:18" ht="15">
      <c r="A89" s="215" t="s">
        <v>425</v>
      </c>
      <c r="B89" s="216" t="s">
        <v>399</v>
      </c>
      <c r="C89" s="216" t="s">
        <v>399</v>
      </c>
      <c r="D89" s="217" t="s">
        <v>399</v>
      </c>
      <c r="E89" s="218" t="s">
        <v>109</v>
      </c>
      <c r="F89" s="219" t="s">
        <v>364</v>
      </c>
      <c r="G89" s="220" t="s">
        <v>41</v>
      </c>
      <c r="H89" s="218" t="s">
        <v>397</v>
      </c>
      <c r="I89" s="218" t="s">
        <v>398</v>
      </c>
      <c r="J89" s="220" t="s">
        <v>302</v>
      </c>
      <c r="K89" s="221" t="s">
        <v>303</v>
      </c>
      <c r="L89" s="222" t="s">
        <v>303</v>
      </c>
      <c r="M89" s="223">
        <v>23455.61719</v>
      </c>
      <c r="N89" s="224">
        <v>10000</v>
      </c>
      <c r="O89" s="227">
        <v>234556171.9</v>
      </c>
      <c r="P89" s="223">
        <v>234556171.9</v>
      </c>
      <c r="Q89" s="226">
        <v>234540646.4</v>
      </c>
      <c r="R89" s="226" t="s">
        <v>399</v>
      </c>
    </row>
    <row r="90" spans="1:18" ht="15">
      <c r="A90" s="215" t="s">
        <v>426</v>
      </c>
      <c r="B90" s="216" t="s">
        <v>399</v>
      </c>
      <c r="C90" s="216" t="s">
        <v>399</v>
      </c>
      <c r="D90" s="217" t="s">
        <v>399</v>
      </c>
      <c r="E90" s="218" t="s">
        <v>109</v>
      </c>
      <c r="F90" s="219" t="s">
        <v>364</v>
      </c>
      <c r="G90" s="220" t="s">
        <v>41</v>
      </c>
      <c r="H90" s="218" t="s">
        <v>415</v>
      </c>
      <c r="I90" s="218" t="s">
        <v>416</v>
      </c>
      <c r="J90" s="220" t="s">
        <v>311</v>
      </c>
      <c r="K90" s="221" t="s">
        <v>303</v>
      </c>
      <c r="L90" s="222" t="s">
        <v>303</v>
      </c>
      <c r="M90" s="223">
        <v>5288.638779</v>
      </c>
      <c r="N90" s="224">
        <v>9999.211022</v>
      </c>
      <c r="O90" s="227">
        <v>52882215.17</v>
      </c>
      <c r="P90" s="223">
        <v>52882215.17</v>
      </c>
      <c r="Q90" s="226">
        <v>0</v>
      </c>
      <c r="R90" s="226" t="s">
        <v>417</v>
      </c>
    </row>
    <row r="91" spans="1:18" ht="15">
      <c r="A91" s="215" t="s">
        <v>427</v>
      </c>
      <c r="B91" s="216" t="s">
        <v>399</v>
      </c>
      <c r="C91" s="216" t="s">
        <v>399</v>
      </c>
      <c r="D91" s="217" t="s">
        <v>399</v>
      </c>
      <c r="E91" s="218" t="s">
        <v>109</v>
      </c>
      <c r="F91" s="219" t="s">
        <v>364</v>
      </c>
      <c r="G91" s="220" t="s">
        <v>41</v>
      </c>
      <c r="H91" s="218" t="s">
        <v>415</v>
      </c>
      <c r="I91" s="218" t="s">
        <v>416</v>
      </c>
      <c r="J91" s="220" t="s">
        <v>311</v>
      </c>
      <c r="K91" s="221" t="s">
        <v>303</v>
      </c>
      <c r="L91" s="222" t="s">
        <v>303</v>
      </c>
      <c r="M91" s="223">
        <v>18166.914378</v>
      </c>
      <c r="N91" s="224">
        <v>9999.274028</v>
      </c>
      <c r="O91" s="227">
        <v>181655955.1</v>
      </c>
      <c r="P91" s="223">
        <v>181655955.1</v>
      </c>
      <c r="Q91" s="226">
        <v>0</v>
      </c>
      <c r="R91" s="226" t="s">
        <v>417</v>
      </c>
    </row>
    <row r="92" spans="1:18" ht="15">
      <c r="A92" s="215" t="s">
        <v>428</v>
      </c>
      <c r="B92" s="216" t="s">
        <v>417</v>
      </c>
      <c r="C92" s="216" t="s">
        <v>417</v>
      </c>
      <c r="D92" s="217" t="s">
        <v>417</v>
      </c>
      <c r="E92" s="218" t="s">
        <v>103</v>
      </c>
      <c r="F92" s="219" t="s">
        <v>298</v>
      </c>
      <c r="G92" s="220" t="s">
        <v>299</v>
      </c>
      <c r="H92" s="218" t="s">
        <v>300</v>
      </c>
      <c r="I92" s="218" t="s">
        <v>301</v>
      </c>
      <c r="J92" s="220" t="s">
        <v>302</v>
      </c>
      <c r="K92" s="221" t="s">
        <v>303</v>
      </c>
      <c r="L92" s="222" t="s">
        <v>303</v>
      </c>
      <c r="M92" s="223">
        <v>0</v>
      </c>
      <c r="N92" s="224">
        <v>0</v>
      </c>
      <c r="O92" s="227">
        <v>112</v>
      </c>
      <c r="P92" s="223">
        <v>112</v>
      </c>
      <c r="Q92" s="226">
        <v>112</v>
      </c>
      <c r="R92" s="226" t="s">
        <v>304</v>
      </c>
    </row>
    <row r="93" spans="1:18" ht="15">
      <c r="A93" s="215" t="s">
        <v>359</v>
      </c>
      <c r="B93" s="216" t="s">
        <v>417</v>
      </c>
      <c r="C93" s="216" t="s">
        <v>417</v>
      </c>
      <c r="D93" s="217" t="s">
        <v>417</v>
      </c>
      <c r="E93" s="218" t="s">
        <v>103</v>
      </c>
      <c r="F93" s="219" t="s">
        <v>298</v>
      </c>
      <c r="G93" s="220" t="s">
        <v>299</v>
      </c>
      <c r="H93" s="218" t="s">
        <v>306</v>
      </c>
      <c r="I93" s="218" t="s">
        <v>307</v>
      </c>
      <c r="J93" s="220" t="s">
        <v>302</v>
      </c>
      <c r="K93" s="221" t="s">
        <v>303</v>
      </c>
      <c r="L93" s="222" t="s">
        <v>303</v>
      </c>
      <c r="M93" s="223">
        <v>0</v>
      </c>
      <c r="N93" s="224">
        <v>0</v>
      </c>
      <c r="O93" s="227">
        <v>14.93</v>
      </c>
      <c r="P93" s="223">
        <v>14.93</v>
      </c>
      <c r="Q93" s="226">
        <v>14.93</v>
      </c>
      <c r="R93" s="226" t="s">
        <v>304</v>
      </c>
    </row>
    <row r="94" spans="1:18" ht="15">
      <c r="A94" s="215" t="s">
        <v>429</v>
      </c>
      <c r="B94" s="216" t="s">
        <v>417</v>
      </c>
      <c r="C94" s="216" t="s">
        <v>417</v>
      </c>
      <c r="D94" s="217" t="s">
        <v>417</v>
      </c>
      <c r="E94" s="218" t="s">
        <v>103</v>
      </c>
      <c r="F94" s="219" t="s">
        <v>298</v>
      </c>
      <c r="G94" s="220" t="s">
        <v>299</v>
      </c>
      <c r="H94" s="218" t="s">
        <v>430</v>
      </c>
      <c r="I94" s="218" t="s">
        <v>431</v>
      </c>
      <c r="J94" s="220" t="s">
        <v>302</v>
      </c>
      <c r="K94" s="221" t="s">
        <v>303</v>
      </c>
      <c r="L94" s="222" t="s">
        <v>303</v>
      </c>
      <c r="M94" s="223">
        <v>0</v>
      </c>
      <c r="N94" s="224">
        <v>0</v>
      </c>
      <c r="O94" s="227">
        <v>460.33</v>
      </c>
      <c r="P94" s="223">
        <v>460.33</v>
      </c>
      <c r="Q94" s="226">
        <v>460.33</v>
      </c>
      <c r="R94" s="226" t="s">
        <v>304</v>
      </c>
    </row>
    <row r="95" spans="1:18" ht="15">
      <c r="A95" s="215" t="s">
        <v>432</v>
      </c>
      <c r="B95" s="216" t="s">
        <v>417</v>
      </c>
      <c r="C95" s="216" t="s">
        <v>417</v>
      </c>
      <c r="D95" s="217" t="s">
        <v>417</v>
      </c>
      <c r="E95" s="218" t="s">
        <v>103</v>
      </c>
      <c r="F95" s="219" t="s">
        <v>364</v>
      </c>
      <c r="G95" s="220" t="s">
        <v>41</v>
      </c>
      <c r="H95" s="218" t="s">
        <v>415</v>
      </c>
      <c r="I95" s="218" t="s">
        <v>416</v>
      </c>
      <c r="J95" s="220" t="s">
        <v>302</v>
      </c>
      <c r="K95" s="221" t="s">
        <v>303</v>
      </c>
      <c r="L95" s="222" t="s">
        <v>303</v>
      </c>
      <c r="M95" s="223">
        <v>78833.085622</v>
      </c>
      <c r="N95" s="224">
        <v>10000</v>
      </c>
      <c r="O95" s="227">
        <v>788330856.22</v>
      </c>
      <c r="P95" s="223">
        <v>788330856.22</v>
      </c>
      <c r="Q95" s="226">
        <v>788273625.4</v>
      </c>
      <c r="R95" s="226" t="s">
        <v>417</v>
      </c>
    </row>
    <row r="96" spans="1:18" ht="15">
      <c r="A96" s="215" t="s">
        <v>433</v>
      </c>
      <c r="B96" s="216" t="s">
        <v>417</v>
      </c>
      <c r="C96" s="216" t="s">
        <v>417</v>
      </c>
      <c r="D96" s="217" t="s">
        <v>417</v>
      </c>
      <c r="E96" s="218" t="s">
        <v>103</v>
      </c>
      <c r="F96" s="219" t="s">
        <v>364</v>
      </c>
      <c r="G96" s="220" t="s">
        <v>41</v>
      </c>
      <c r="H96" s="218" t="s">
        <v>434</v>
      </c>
      <c r="I96" s="218" t="s">
        <v>435</v>
      </c>
      <c r="J96" s="220" t="s">
        <v>311</v>
      </c>
      <c r="K96" s="221" t="s">
        <v>303</v>
      </c>
      <c r="L96" s="222" t="s">
        <v>303</v>
      </c>
      <c r="M96" s="223">
        <v>78833.086399</v>
      </c>
      <c r="N96" s="224">
        <v>9997.386984</v>
      </c>
      <c r="O96" s="227">
        <v>788124871.9</v>
      </c>
      <c r="P96" s="223">
        <v>788124871.9</v>
      </c>
      <c r="Q96" s="226">
        <v>0</v>
      </c>
      <c r="R96" s="226" t="s">
        <v>436</v>
      </c>
    </row>
    <row r="97" spans="1:18" ht="15">
      <c r="A97" s="215" t="s">
        <v>428</v>
      </c>
      <c r="B97" s="216" t="s">
        <v>417</v>
      </c>
      <c r="C97" s="216" t="s">
        <v>417</v>
      </c>
      <c r="D97" s="217" t="s">
        <v>417</v>
      </c>
      <c r="E97" s="218" t="s">
        <v>104</v>
      </c>
      <c r="F97" s="219" t="s">
        <v>298</v>
      </c>
      <c r="G97" s="220" t="s">
        <v>299</v>
      </c>
      <c r="H97" s="218" t="s">
        <v>319</v>
      </c>
      <c r="I97" s="218" t="s">
        <v>320</v>
      </c>
      <c r="J97" s="220" t="s">
        <v>302</v>
      </c>
      <c r="K97" s="221" t="s">
        <v>303</v>
      </c>
      <c r="L97" s="222" t="s">
        <v>303</v>
      </c>
      <c r="M97" s="223">
        <v>0</v>
      </c>
      <c r="N97" s="224">
        <v>0</v>
      </c>
      <c r="O97" s="227">
        <v>48.53</v>
      </c>
      <c r="P97" s="223">
        <v>48.53</v>
      </c>
      <c r="Q97" s="226">
        <v>48.53</v>
      </c>
      <c r="R97" s="226" t="s">
        <v>304</v>
      </c>
    </row>
    <row r="98" spans="1:18" ht="15">
      <c r="A98" s="215" t="s">
        <v>359</v>
      </c>
      <c r="B98" s="216" t="s">
        <v>417</v>
      </c>
      <c r="C98" s="216" t="s">
        <v>417</v>
      </c>
      <c r="D98" s="217" t="s">
        <v>417</v>
      </c>
      <c r="E98" s="218" t="s">
        <v>104</v>
      </c>
      <c r="F98" s="219" t="s">
        <v>298</v>
      </c>
      <c r="G98" s="220" t="s">
        <v>299</v>
      </c>
      <c r="H98" s="218" t="s">
        <v>321</v>
      </c>
      <c r="I98" s="218" t="s">
        <v>322</v>
      </c>
      <c r="J98" s="220" t="s">
        <v>302</v>
      </c>
      <c r="K98" s="221" t="s">
        <v>303</v>
      </c>
      <c r="L98" s="222" t="s">
        <v>303</v>
      </c>
      <c r="M98" s="223">
        <v>0</v>
      </c>
      <c r="N98" s="224">
        <v>0</v>
      </c>
      <c r="O98" s="227">
        <v>110.5</v>
      </c>
      <c r="P98" s="223">
        <v>110.5</v>
      </c>
      <c r="Q98" s="226">
        <v>110.5</v>
      </c>
      <c r="R98" s="226" t="s">
        <v>304</v>
      </c>
    </row>
    <row r="99" spans="1:18" ht="15">
      <c r="A99" s="215" t="s">
        <v>379</v>
      </c>
      <c r="B99" s="216" t="s">
        <v>417</v>
      </c>
      <c r="C99" s="216" t="s">
        <v>417</v>
      </c>
      <c r="D99" s="217" t="s">
        <v>417</v>
      </c>
      <c r="E99" s="218" t="s">
        <v>104</v>
      </c>
      <c r="F99" s="219" t="s">
        <v>298</v>
      </c>
      <c r="G99" s="220" t="s">
        <v>299</v>
      </c>
      <c r="H99" s="218" t="s">
        <v>323</v>
      </c>
      <c r="I99" s="218" t="s">
        <v>324</v>
      </c>
      <c r="J99" s="220" t="s">
        <v>302</v>
      </c>
      <c r="K99" s="221" t="s">
        <v>303</v>
      </c>
      <c r="L99" s="222" t="s">
        <v>303</v>
      </c>
      <c r="M99" s="223">
        <v>0</v>
      </c>
      <c r="N99" s="224">
        <v>0</v>
      </c>
      <c r="O99" s="227">
        <v>301.64</v>
      </c>
      <c r="P99" s="223">
        <v>301.64</v>
      </c>
      <c r="Q99" s="226">
        <v>301.64</v>
      </c>
      <c r="R99" s="226" t="s">
        <v>304</v>
      </c>
    </row>
    <row r="100" spans="1:18" ht="15">
      <c r="A100" s="215" t="s">
        <v>380</v>
      </c>
      <c r="B100" s="216" t="s">
        <v>417</v>
      </c>
      <c r="C100" s="216" t="s">
        <v>417</v>
      </c>
      <c r="D100" s="217" t="s">
        <v>417</v>
      </c>
      <c r="E100" s="218" t="s">
        <v>104</v>
      </c>
      <c r="F100" s="219" t="s">
        <v>298</v>
      </c>
      <c r="G100" s="220" t="s">
        <v>299</v>
      </c>
      <c r="H100" s="218" t="s">
        <v>325</v>
      </c>
      <c r="I100" s="218" t="s">
        <v>326</v>
      </c>
      <c r="J100" s="220" t="s">
        <v>302</v>
      </c>
      <c r="K100" s="221" t="s">
        <v>303</v>
      </c>
      <c r="L100" s="222" t="s">
        <v>303</v>
      </c>
      <c r="M100" s="223">
        <v>0</v>
      </c>
      <c r="N100" s="224">
        <v>0</v>
      </c>
      <c r="O100" s="227">
        <v>14.93</v>
      </c>
      <c r="P100" s="223">
        <v>14.93</v>
      </c>
      <c r="Q100" s="226">
        <v>14.93</v>
      </c>
      <c r="R100" s="226" t="s">
        <v>304</v>
      </c>
    </row>
    <row r="101" spans="1:18" ht="15">
      <c r="A101" s="215" t="s">
        <v>429</v>
      </c>
      <c r="B101" s="216" t="s">
        <v>417</v>
      </c>
      <c r="C101" s="216" t="s">
        <v>417</v>
      </c>
      <c r="D101" s="217" t="s">
        <v>417</v>
      </c>
      <c r="E101" s="218" t="s">
        <v>104</v>
      </c>
      <c r="F101" s="219" t="s">
        <v>298</v>
      </c>
      <c r="G101" s="220" t="s">
        <v>299</v>
      </c>
      <c r="H101" s="218" t="s">
        <v>437</v>
      </c>
      <c r="I101" s="218" t="s">
        <v>438</v>
      </c>
      <c r="J101" s="220" t="s">
        <v>302</v>
      </c>
      <c r="K101" s="221" t="s">
        <v>303</v>
      </c>
      <c r="L101" s="222" t="s">
        <v>303</v>
      </c>
      <c r="M101" s="223">
        <v>0</v>
      </c>
      <c r="N101" s="224">
        <v>0</v>
      </c>
      <c r="O101" s="227">
        <v>302.64</v>
      </c>
      <c r="P101" s="223">
        <v>302.64</v>
      </c>
      <c r="Q101" s="226">
        <v>302.64</v>
      </c>
      <c r="R101" s="226" t="s">
        <v>304</v>
      </c>
    </row>
    <row r="102" spans="1:18" ht="15">
      <c r="A102" s="215" t="s">
        <v>432</v>
      </c>
      <c r="B102" s="216" t="s">
        <v>417</v>
      </c>
      <c r="C102" s="216" t="s">
        <v>417</v>
      </c>
      <c r="D102" s="217" t="s">
        <v>417</v>
      </c>
      <c r="E102" s="218" t="s">
        <v>104</v>
      </c>
      <c r="F102" s="219" t="s">
        <v>364</v>
      </c>
      <c r="G102" s="220" t="s">
        <v>41</v>
      </c>
      <c r="H102" s="218" t="s">
        <v>415</v>
      </c>
      <c r="I102" s="218" t="s">
        <v>416</v>
      </c>
      <c r="J102" s="220" t="s">
        <v>302</v>
      </c>
      <c r="K102" s="221" t="s">
        <v>303</v>
      </c>
      <c r="L102" s="222" t="s">
        <v>303</v>
      </c>
      <c r="M102" s="223">
        <v>63725.793099</v>
      </c>
      <c r="N102" s="224">
        <v>10000</v>
      </c>
      <c r="O102" s="227">
        <v>637257930.99</v>
      </c>
      <c r="P102" s="223">
        <v>637257930.99</v>
      </c>
      <c r="Q102" s="226">
        <v>637207827.3</v>
      </c>
      <c r="R102" s="226" t="s">
        <v>417</v>
      </c>
    </row>
    <row r="103" spans="1:18" ht="15">
      <c r="A103" s="215" t="s">
        <v>433</v>
      </c>
      <c r="B103" s="216" t="s">
        <v>417</v>
      </c>
      <c r="C103" s="216" t="s">
        <v>417</v>
      </c>
      <c r="D103" s="217" t="s">
        <v>417</v>
      </c>
      <c r="E103" s="218" t="s">
        <v>104</v>
      </c>
      <c r="F103" s="219" t="s">
        <v>364</v>
      </c>
      <c r="G103" s="220" t="s">
        <v>41</v>
      </c>
      <c r="H103" s="218" t="s">
        <v>434</v>
      </c>
      <c r="I103" s="218" t="s">
        <v>435</v>
      </c>
      <c r="J103" s="220" t="s">
        <v>311</v>
      </c>
      <c r="K103" s="221" t="s">
        <v>303</v>
      </c>
      <c r="L103" s="222" t="s">
        <v>303</v>
      </c>
      <c r="M103" s="223">
        <v>63725.792816</v>
      </c>
      <c r="N103" s="224">
        <v>9997.386985</v>
      </c>
      <c r="O103" s="227">
        <v>637091411.7</v>
      </c>
      <c r="P103" s="223">
        <v>637091411.7</v>
      </c>
      <c r="Q103" s="226">
        <v>0</v>
      </c>
      <c r="R103" s="226" t="s">
        <v>436</v>
      </c>
    </row>
    <row r="104" spans="1:18" ht="15">
      <c r="A104" s="215" t="s">
        <v>403</v>
      </c>
      <c r="B104" s="216" t="s">
        <v>417</v>
      </c>
      <c r="C104" s="216" t="s">
        <v>417</v>
      </c>
      <c r="D104" s="217" t="s">
        <v>417</v>
      </c>
      <c r="E104" s="218" t="s">
        <v>105</v>
      </c>
      <c r="F104" s="219" t="s">
        <v>298</v>
      </c>
      <c r="G104" s="220" t="s">
        <v>299</v>
      </c>
      <c r="H104" s="218" t="s">
        <v>333</v>
      </c>
      <c r="I104" s="218" t="s">
        <v>334</v>
      </c>
      <c r="J104" s="220" t="s">
        <v>302</v>
      </c>
      <c r="K104" s="221" t="s">
        <v>303</v>
      </c>
      <c r="L104" s="222" t="s">
        <v>303</v>
      </c>
      <c r="M104" s="223">
        <v>0</v>
      </c>
      <c r="N104" s="224">
        <v>0</v>
      </c>
      <c r="O104" s="227">
        <v>3.73</v>
      </c>
      <c r="P104" s="223">
        <v>3.73</v>
      </c>
      <c r="Q104" s="226">
        <v>3.73</v>
      </c>
      <c r="R104" s="226" t="s">
        <v>304</v>
      </c>
    </row>
    <row r="105" spans="1:18" ht="15">
      <c r="A105" s="215" t="s">
        <v>439</v>
      </c>
      <c r="B105" s="216" t="s">
        <v>417</v>
      </c>
      <c r="C105" s="216" t="s">
        <v>417</v>
      </c>
      <c r="D105" s="217" t="s">
        <v>417</v>
      </c>
      <c r="E105" s="218" t="s">
        <v>105</v>
      </c>
      <c r="F105" s="219" t="s">
        <v>298</v>
      </c>
      <c r="G105" s="220" t="s">
        <v>299</v>
      </c>
      <c r="H105" s="218" t="s">
        <v>440</v>
      </c>
      <c r="I105" s="218" t="s">
        <v>441</v>
      </c>
      <c r="J105" s="220" t="s">
        <v>302</v>
      </c>
      <c r="K105" s="221" t="s">
        <v>303</v>
      </c>
      <c r="L105" s="222" t="s">
        <v>303</v>
      </c>
      <c r="M105" s="223">
        <v>0</v>
      </c>
      <c r="N105" s="224">
        <v>0</v>
      </c>
      <c r="O105" s="227">
        <v>5.57</v>
      </c>
      <c r="P105" s="223">
        <v>5.57</v>
      </c>
      <c r="Q105" s="226">
        <v>5.57</v>
      </c>
      <c r="R105" s="226" t="s">
        <v>304</v>
      </c>
    </row>
    <row r="106" spans="1:18" ht="15">
      <c r="A106" s="215" t="s">
        <v>418</v>
      </c>
      <c r="B106" s="216" t="s">
        <v>417</v>
      </c>
      <c r="C106" s="216" t="s">
        <v>417</v>
      </c>
      <c r="D106" s="217" t="s">
        <v>417</v>
      </c>
      <c r="E106" s="218" t="s">
        <v>105</v>
      </c>
      <c r="F106" s="219" t="s">
        <v>298</v>
      </c>
      <c r="G106" s="220" t="s">
        <v>299</v>
      </c>
      <c r="H106" s="218" t="s">
        <v>336</v>
      </c>
      <c r="I106" s="218" t="s">
        <v>337</v>
      </c>
      <c r="J106" s="220" t="s">
        <v>302</v>
      </c>
      <c r="K106" s="221" t="s">
        <v>303</v>
      </c>
      <c r="L106" s="222" t="s">
        <v>303</v>
      </c>
      <c r="M106" s="223">
        <v>0</v>
      </c>
      <c r="N106" s="224">
        <v>0</v>
      </c>
      <c r="O106" s="227">
        <v>249.38</v>
      </c>
      <c r="P106" s="223">
        <v>249.38</v>
      </c>
      <c r="Q106" s="226">
        <v>249.38</v>
      </c>
      <c r="R106" s="226" t="s">
        <v>304</v>
      </c>
    </row>
    <row r="107" spans="1:18" ht="15">
      <c r="A107" s="215" t="s">
        <v>401</v>
      </c>
      <c r="B107" s="216" t="s">
        <v>417</v>
      </c>
      <c r="C107" s="216" t="s">
        <v>417</v>
      </c>
      <c r="D107" s="217" t="s">
        <v>417</v>
      </c>
      <c r="E107" s="218" t="s">
        <v>105</v>
      </c>
      <c r="F107" s="219" t="s">
        <v>364</v>
      </c>
      <c r="G107" s="220" t="s">
        <v>41</v>
      </c>
      <c r="H107" s="218" t="s">
        <v>415</v>
      </c>
      <c r="I107" s="218" t="s">
        <v>416</v>
      </c>
      <c r="J107" s="220" t="s">
        <v>302</v>
      </c>
      <c r="K107" s="221" t="s">
        <v>303</v>
      </c>
      <c r="L107" s="222" t="s">
        <v>303</v>
      </c>
      <c r="M107" s="223">
        <v>23695.282389</v>
      </c>
      <c r="N107" s="224">
        <v>10000</v>
      </c>
      <c r="O107" s="227">
        <v>236952823.89</v>
      </c>
      <c r="P107" s="223">
        <v>236952823.89</v>
      </c>
      <c r="Q107" s="226">
        <v>236934128.8</v>
      </c>
      <c r="R107" s="226" t="s">
        <v>417</v>
      </c>
    </row>
    <row r="108" spans="1:18" ht="15">
      <c r="A108" s="215" t="s">
        <v>402</v>
      </c>
      <c r="B108" s="216" t="s">
        <v>417</v>
      </c>
      <c r="C108" s="216" t="s">
        <v>417</v>
      </c>
      <c r="D108" s="217" t="s">
        <v>417</v>
      </c>
      <c r="E108" s="218" t="s">
        <v>105</v>
      </c>
      <c r="F108" s="219" t="s">
        <v>364</v>
      </c>
      <c r="G108" s="220" t="s">
        <v>41</v>
      </c>
      <c r="H108" s="218" t="s">
        <v>434</v>
      </c>
      <c r="I108" s="218" t="s">
        <v>435</v>
      </c>
      <c r="J108" s="220" t="s">
        <v>311</v>
      </c>
      <c r="K108" s="221" t="s">
        <v>303</v>
      </c>
      <c r="L108" s="222" t="s">
        <v>303</v>
      </c>
      <c r="M108" s="223">
        <v>23695.282268</v>
      </c>
      <c r="N108" s="224">
        <v>9997.386983</v>
      </c>
      <c r="O108" s="227">
        <v>236890906.5</v>
      </c>
      <c r="P108" s="223">
        <v>236890906.5</v>
      </c>
      <c r="Q108" s="226">
        <v>0</v>
      </c>
      <c r="R108" s="226" t="s">
        <v>436</v>
      </c>
    </row>
    <row r="109" spans="1:18" ht="15">
      <c r="A109" s="215" t="s">
        <v>442</v>
      </c>
      <c r="B109" s="216" t="s">
        <v>417</v>
      </c>
      <c r="C109" s="216" t="s">
        <v>417</v>
      </c>
      <c r="D109" s="217" t="s">
        <v>417</v>
      </c>
      <c r="E109" s="218" t="s">
        <v>106</v>
      </c>
      <c r="F109" s="219" t="s">
        <v>298</v>
      </c>
      <c r="G109" s="220" t="s">
        <v>299</v>
      </c>
      <c r="H109" s="218" t="s">
        <v>342</v>
      </c>
      <c r="I109" s="218" t="s">
        <v>343</v>
      </c>
      <c r="J109" s="220" t="s">
        <v>302</v>
      </c>
      <c r="K109" s="221" t="s">
        <v>303</v>
      </c>
      <c r="L109" s="222" t="s">
        <v>303</v>
      </c>
      <c r="M109" s="223">
        <v>0</v>
      </c>
      <c r="N109" s="224">
        <v>0</v>
      </c>
      <c r="O109" s="227">
        <v>44.8</v>
      </c>
      <c r="P109" s="223">
        <v>44.8</v>
      </c>
      <c r="Q109" s="226">
        <v>44.8</v>
      </c>
      <c r="R109" s="226" t="s">
        <v>304</v>
      </c>
    </row>
    <row r="110" spans="1:18" ht="15">
      <c r="A110" s="215" t="s">
        <v>443</v>
      </c>
      <c r="B110" s="216" t="s">
        <v>417</v>
      </c>
      <c r="C110" s="216" t="s">
        <v>417</v>
      </c>
      <c r="D110" s="217" t="s">
        <v>417</v>
      </c>
      <c r="E110" s="218" t="s">
        <v>106</v>
      </c>
      <c r="F110" s="219" t="s">
        <v>298</v>
      </c>
      <c r="G110" s="220" t="s">
        <v>299</v>
      </c>
      <c r="H110" s="218" t="s">
        <v>345</v>
      </c>
      <c r="I110" s="218" t="s">
        <v>346</v>
      </c>
      <c r="J110" s="220" t="s">
        <v>302</v>
      </c>
      <c r="K110" s="221" t="s">
        <v>303</v>
      </c>
      <c r="L110" s="222" t="s">
        <v>303</v>
      </c>
      <c r="M110" s="223">
        <v>0</v>
      </c>
      <c r="N110" s="224">
        <v>0</v>
      </c>
      <c r="O110" s="227">
        <v>50.77</v>
      </c>
      <c r="P110" s="223">
        <v>50.77</v>
      </c>
      <c r="Q110" s="226">
        <v>50.77</v>
      </c>
      <c r="R110" s="226" t="s">
        <v>304</v>
      </c>
    </row>
    <row r="111" spans="1:18" ht="15">
      <c r="A111" s="215" t="s">
        <v>444</v>
      </c>
      <c r="B111" s="216" t="s">
        <v>417</v>
      </c>
      <c r="C111" s="216" t="s">
        <v>417</v>
      </c>
      <c r="D111" s="217" t="s">
        <v>417</v>
      </c>
      <c r="E111" s="218" t="s">
        <v>106</v>
      </c>
      <c r="F111" s="219" t="s">
        <v>298</v>
      </c>
      <c r="G111" s="220" t="s">
        <v>299</v>
      </c>
      <c r="H111" s="218" t="s">
        <v>445</v>
      </c>
      <c r="I111" s="218" t="s">
        <v>446</v>
      </c>
      <c r="J111" s="220" t="s">
        <v>302</v>
      </c>
      <c r="K111" s="221" t="s">
        <v>303</v>
      </c>
      <c r="L111" s="222" t="s">
        <v>303</v>
      </c>
      <c r="M111" s="223">
        <v>0</v>
      </c>
      <c r="N111" s="224">
        <v>0</v>
      </c>
      <c r="O111" s="227">
        <v>15.93</v>
      </c>
      <c r="P111" s="223">
        <v>15.93</v>
      </c>
      <c r="Q111" s="226">
        <v>15.93</v>
      </c>
      <c r="R111" s="226" t="s">
        <v>304</v>
      </c>
    </row>
    <row r="112" spans="1:18" ht="15">
      <c r="A112" s="215" t="s">
        <v>447</v>
      </c>
      <c r="B112" s="216" t="s">
        <v>417</v>
      </c>
      <c r="C112" s="216" t="s">
        <v>417</v>
      </c>
      <c r="D112" s="217" t="s">
        <v>417</v>
      </c>
      <c r="E112" s="218" t="s">
        <v>106</v>
      </c>
      <c r="F112" s="219" t="s">
        <v>364</v>
      </c>
      <c r="G112" s="220" t="s">
        <v>41</v>
      </c>
      <c r="H112" s="218" t="s">
        <v>415</v>
      </c>
      <c r="I112" s="218" t="s">
        <v>416</v>
      </c>
      <c r="J112" s="220" t="s">
        <v>302</v>
      </c>
      <c r="K112" s="221" t="s">
        <v>303</v>
      </c>
      <c r="L112" s="222" t="s">
        <v>303</v>
      </c>
      <c r="M112" s="223">
        <v>47795.45997</v>
      </c>
      <c r="N112" s="224">
        <v>10000</v>
      </c>
      <c r="O112" s="227">
        <v>477954599.7</v>
      </c>
      <c r="P112" s="223">
        <v>477954599.7</v>
      </c>
      <c r="Q112" s="226">
        <v>477916989.5</v>
      </c>
      <c r="R112" s="226" t="s">
        <v>417</v>
      </c>
    </row>
    <row r="113" spans="1:18" ht="15">
      <c r="A113" s="215" t="s">
        <v>448</v>
      </c>
      <c r="B113" s="216" t="s">
        <v>417</v>
      </c>
      <c r="C113" s="216" t="s">
        <v>417</v>
      </c>
      <c r="D113" s="217" t="s">
        <v>417</v>
      </c>
      <c r="E113" s="218" t="s">
        <v>106</v>
      </c>
      <c r="F113" s="219" t="s">
        <v>364</v>
      </c>
      <c r="G113" s="220" t="s">
        <v>41</v>
      </c>
      <c r="H113" s="218" t="s">
        <v>434</v>
      </c>
      <c r="I113" s="218" t="s">
        <v>435</v>
      </c>
      <c r="J113" s="220" t="s">
        <v>311</v>
      </c>
      <c r="K113" s="221" t="s">
        <v>303</v>
      </c>
      <c r="L113" s="222" t="s">
        <v>303</v>
      </c>
      <c r="M113" s="223">
        <v>47795.45975</v>
      </c>
      <c r="N113" s="224">
        <v>9997.386984</v>
      </c>
      <c r="O113" s="227">
        <v>477829707.2</v>
      </c>
      <c r="P113" s="223">
        <v>477829707.2</v>
      </c>
      <c r="Q113" s="226">
        <v>0</v>
      </c>
      <c r="R113" s="226" t="s">
        <v>436</v>
      </c>
    </row>
    <row r="114" spans="1:18" ht="15">
      <c r="A114" s="215" t="s">
        <v>449</v>
      </c>
      <c r="B114" s="216" t="s">
        <v>417</v>
      </c>
      <c r="C114" s="216" t="s">
        <v>417</v>
      </c>
      <c r="D114" s="217" t="s">
        <v>417</v>
      </c>
      <c r="E114" s="218" t="s">
        <v>107</v>
      </c>
      <c r="F114" s="219" t="s">
        <v>298</v>
      </c>
      <c r="G114" s="220" t="s">
        <v>299</v>
      </c>
      <c r="H114" s="218" t="s">
        <v>348</v>
      </c>
      <c r="I114" s="218" t="s">
        <v>349</v>
      </c>
      <c r="J114" s="220" t="s">
        <v>302</v>
      </c>
      <c r="K114" s="221" t="s">
        <v>303</v>
      </c>
      <c r="L114" s="222" t="s">
        <v>303</v>
      </c>
      <c r="M114" s="223">
        <v>0</v>
      </c>
      <c r="N114" s="224">
        <v>0</v>
      </c>
      <c r="O114" s="227">
        <v>59.73</v>
      </c>
      <c r="P114" s="223">
        <v>59.73</v>
      </c>
      <c r="Q114" s="226">
        <v>59.73</v>
      </c>
      <c r="R114" s="226" t="s">
        <v>304</v>
      </c>
    </row>
    <row r="115" spans="1:18" ht="15">
      <c r="A115" s="215" t="s">
        <v>450</v>
      </c>
      <c r="B115" s="216" t="s">
        <v>417</v>
      </c>
      <c r="C115" s="216" t="s">
        <v>417</v>
      </c>
      <c r="D115" s="217" t="s">
        <v>417</v>
      </c>
      <c r="E115" s="218" t="s">
        <v>107</v>
      </c>
      <c r="F115" s="219" t="s">
        <v>298</v>
      </c>
      <c r="G115" s="220" t="s">
        <v>299</v>
      </c>
      <c r="H115" s="218" t="s">
        <v>451</v>
      </c>
      <c r="I115" s="218" t="s">
        <v>452</v>
      </c>
      <c r="J115" s="220" t="s">
        <v>302</v>
      </c>
      <c r="K115" s="221" t="s">
        <v>303</v>
      </c>
      <c r="L115" s="222" t="s">
        <v>303</v>
      </c>
      <c r="M115" s="223">
        <v>0</v>
      </c>
      <c r="N115" s="224">
        <v>0</v>
      </c>
      <c r="O115" s="227">
        <v>7.96</v>
      </c>
      <c r="P115" s="223">
        <v>7.96</v>
      </c>
      <c r="Q115" s="226">
        <v>7.96</v>
      </c>
      <c r="R115" s="226" t="s">
        <v>304</v>
      </c>
    </row>
    <row r="116" spans="1:18" ht="15">
      <c r="A116" s="215" t="s">
        <v>453</v>
      </c>
      <c r="B116" s="216" t="s">
        <v>417</v>
      </c>
      <c r="C116" s="216" t="s">
        <v>417</v>
      </c>
      <c r="D116" s="217" t="s">
        <v>417</v>
      </c>
      <c r="E116" s="218" t="s">
        <v>107</v>
      </c>
      <c r="F116" s="219" t="s">
        <v>364</v>
      </c>
      <c r="G116" s="220" t="s">
        <v>41</v>
      </c>
      <c r="H116" s="218" t="s">
        <v>415</v>
      </c>
      <c r="I116" s="218" t="s">
        <v>416</v>
      </c>
      <c r="J116" s="220" t="s">
        <v>302</v>
      </c>
      <c r="K116" s="221" t="s">
        <v>303</v>
      </c>
      <c r="L116" s="222" t="s">
        <v>303</v>
      </c>
      <c r="M116" s="223">
        <v>14813.905655</v>
      </c>
      <c r="N116" s="224">
        <v>10000</v>
      </c>
      <c r="O116" s="227">
        <v>148139056.55</v>
      </c>
      <c r="P116" s="223">
        <v>148139056.55</v>
      </c>
      <c r="Q116" s="226">
        <v>148127368.7</v>
      </c>
      <c r="R116" s="226" t="s">
        <v>417</v>
      </c>
    </row>
    <row r="117" spans="1:18" ht="15">
      <c r="A117" s="215" t="s">
        <v>454</v>
      </c>
      <c r="B117" s="216" t="s">
        <v>417</v>
      </c>
      <c r="C117" s="216" t="s">
        <v>417</v>
      </c>
      <c r="D117" s="217" t="s">
        <v>417</v>
      </c>
      <c r="E117" s="218" t="s">
        <v>107</v>
      </c>
      <c r="F117" s="219" t="s">
        <v>364</v>
      </c>
      <c r="G117" s="220" t="s">
        <v>41</v>
      </c>
      <c r="H117" s="218" t="s">
        <v>434</v>
      </c>
      <c r="I117" s="218" t="s">
        <v>435</v>
      </c>
      <c r="J117" s="220" t="s">
        <v>311</v>
      </c>
      <c r="K117" s="221" t="s">
        <v>303</v>
      </c>
      <c r="L117" s="222" t="s">
        <v>303</v>
      </c>
      <c r="M117" s="223">
        <v>14813.905579</v>
      </c>
      <c r="N117" s="224">
        <v>9997.386983</v>
      </c>
      <c r="O117" s="227">
        <v>148100346.8</v>
      </c>
      <c r="P117" s="223">
        <v>148100346.8</v>
      </c>
      <c r="Q117" s="226">
        <v>0</v>
      </c>
      <c r="R117" s="226" t="s">
        <v>436</v>
      </c>
    </row>
    <row r="118" spans="1:18" ht="15">
      <c r="A118" s="215" t="s">
        <v>332</v>
      </c>
      <c r="B118" s="216" t="s">
        <v>417</v>
      </c>
      <c r="C118" s="216" t="s">
        <v>417</v>
      </c>
      <c r="D118" s="217" t="s">
        <v>417</v>
      </c>
      <c r="E118" s="218" t="s">
        <v>108</v>
      </c>
      <c r="F118" s="219" t="s">
        <v>298</v>
      </c>
      <c r="G118" s="220" t="s">
        <v>299</v>
      </c>
      <c r="H118" s="218" t="s">
        <v>354</v>
      </c>
      <c r="I118" s="218" t="s">
        <v>355</v>
      </c>
      <c r="J118" s="220" t="s">
        <v>302</v>
      </c>
      <c r="K118" s="221" t="s">
        <v>303</v>
      </c>
      <c r="L118" s="222" t="s">
        <v>303</v>
      </c>
      <c r="M118" s="223">
        <v>0</v>
      </c>
      <c r="N118" s="224">
        <v>0</v>
      </c>
      <c r="O118" s="227">
        <v>109.01</v>
      </c>
      <c r="P118" s="223">
        <v>109.01</v>
      </c>
      <c r="Q118" s="226">
        <v>109.01</v>
      </c>
      <c r="R118" s="226" t="s">
        <v>304</v>
      </c>
    </row>
    <row r="119" spans="1:18" ht="15">
      <c r="A119" s="215" t="s">
        <v>455</v>
      </c>
      <c r="B119" s="216" t="s">
        <v>417</v>
      </c>
      <c r="C119" s="216" t="s">
        <v>417</v>
      </c>
      <c r="D119" s="217" t="s">
        <v>417</v>
      </c>
      <c r="E119" s="218" t="s">
        <v>108</v>
      </c>
      <c r="F119" s="219" t="s">
        <v>364</v>
      </c>
      <c r="G119" s="220" t="s">
        <v>41</v>
      </c>
      <c r="H119" s="218" t="s">
        <v>415</v>
      </c>
      <c r="I119" s="218" t="s">
        <v>416</v>
      </c>
      <c r="J119" s="220" t="s">
        <v>302</v>
      </c>
      <c r="K119" s="221" t="s">
        <v>303</v>
      </c>
      <c r="L119" s="222" t="s">
        <v>303</v>
      </c>
      <c r="M119" s="223">
        <v>44680.920109</v>
      </c>
      <c r="N119" s="224">
        <v>10000</v>
      </c>
      <c r="O119" s="227">
        <v>446809201.09</v>
      </c>
      <c r="P119" s="223">
        <v>446809201.09</v>
      </c>
      <c r="Q119" s="226">
        <v>446773948.8</v>
      </c>
      <c r="R119" s="226" t="s">
        <v>417</v>
      </c>
    </row>
    <row r="120" spans="1:18" ht="15">
      <c r="A120" s="215" t="s">
        <v>329</v>
      </c>
      <c r="B120" s="216" t="s">
        <v>417</v>
      </c>
      <c r="C120" s="216" t="s">
        <v>417</v>
      </c>
      <c r="D120" s="217" t="s">
        <v>417</v>
      </c>
      <c r="E120" s="218" t="s">
        <v>108</v>
      </c>
      <c r="F120" s="219" t="s">
        <v>364</v>
      </c>
      <c r="G120" s="220" t="s">
        <v>41</v>
      </c>
      <c r="H120" s="218" t="s">
        <v>434</v>
      </c>
      <c r="I120" s="218" t="s">
        <v>435</v>
      </c>
      <c r="J120" s="220" t="s">
        <v>311</v>
      </c>
      <c r="K120" s="221" t="s">
        <v>303</v>
      </c>
      <c r="L120" s="222" t="s">
        <v>303</v>
      </c>
      <c r="M120" s="223">
        <v>44680.919881</v>
      </c>
      <c r="N120" s="224">
        <v>9997.386985</v>
      </c>
      <c r="O120" s="227">
        <v>446692446.9</v>
      </c>
      <c r="P120" s="223">
        <v>446692446.9</v>
      </c>
      <c r="Q120" s="226">
        <v>0</v>
      </c>
      <c r="R120" s="226" t="s">
        <v>436</v>
      </c>
    </row>
    <row r="121" spans="1:18" ht="15">
      <c r="A121" s="215" t="s">
        <v>456</v>
      </c>
      <c r="B121" s="216" t="s">
        <v>417</v>
      </c>
      <c r="C121" s="216" t="s">
        <v>417</v>
      </c>
      <c r="D121" s="217" t="s">
        <v>417</v>
      </c>
      <c r="E121" s="218" t="s">
        <v>109</v>
      </c>
      <c r="F121" s="219" t="s">
        <v>364</v>
      </c>
      <c r="G121" s="220" t="s">
        <v>41</v>
      </c>
      <c r="H121" s="218" t="s">
        <v>415</v>
      </c>
      <c r="I121" s="218" t="s">
        <v>416</v>
      </c>
      <c r="J121" s="220" t="s">
        <v>302</v>
      </c>
      <c r="K121" s="221" t="s">
        <v>303</v>
      </c>
      <c r="L121" s="222" t="s">
        <v>303</v>
      </c>
      <c r="M121" s="223">
        <v>23455.553157</v>
      </c>
      <c r="N121" s="224">
        <v>10000</v>
      </c>
      <c r="O121" s="227">
        <v>234555531.57</v>
      </c>
      <c r="P121" s="223">
        <v>234555531.57</v>
      </c>
      <c r="Q121" s="226">
        <v>234538170.27</v>
      </c>
      <c r="R121" s="226" t="s">
        <v>417</v>
      </c>
    </row>
    <row r="122" spans="1:18" ht="15">
      <c r="A122" s="215" t="s">
        <v>457</v>
      </c>
      <c r="B122" s="216" t="s">
        <v>417</v>
      </c>
      <c r="C122" s="216" t="s">
        <v>417</v>
      </c>
      <c r="D122" s="217" t="s">
        <v>417</v>
      </c>
      <c r="E122" s="218" t="s">
        <v>109</v>
      </c>
      <c r="F122" s="219" t="s">
        <v>364</v>
      </c>
      <c r="G122" s="220" t="s">
        <v>41</v>
      </c>
      <c r="H122" s="218" t="s">
        <v>434</v>
      </c>
      <c r="I122" s="218" t="s">
        <v>435</v>
      </c>
      <c r="J122" s="220" t="s">
        <v>311</v>
      </c>
      <c r="K122" s="221" t="s">
        <v>303</v>
      </c>
      <c r="L122" s="222" t="s">
        <v>303</v>
      </c>
      <c r="M122" s="223">
        <v>23455.553306</v>
      </c>
      <c r="N122" s="224">
        <v>9997.386983</v>
      </c>
      <c r="O122" s="227">
        <v>234494243.3</v>
      </c>
      <c r="P122" s="223">
        <v>234494243.3</v>
      </c>
      <c r="Q122" s="226">
        <v>0</v>
      </c>
      <c r="R122" s="226" t="s">
        <v>436</v>
      </c>
    </row>
    <row r="123" spans="1:18" ht="15">
      <c r="A123" s="215" t="s">
        <v>379</v>
      </c>
      <c r="B123" s="216" t="s">
        <v>436</v>
      </c>
      <c r="C123" s="216" t="s">
        <v>436</v>
      </c>
      <c r="D123" s="217" t="s">
        <v>436</v>
      </c>
      <c r="E123" s="218" t="s">
        <v>103</v>
      </c>
      <c r="F123" s="219" t="s">
        <v>364</v>
      </c>
      <c r="G123" s="220" t="s">
        <v>41</v>
      </c>
      <c r="H123" s="218" t="s">
        <v>434</v>
      </c>
      <c r="I123" s="218" t="s">
        <v>435</v>
      </c>
      <c r="J123" s="220" t="s">
        <v>302</v>
      </c>
      <c r="K123" s="221" t="s">
        <v>303</v>
      </c>
      <c r="L123" s="222" t="s">
        <v>303</v>
      </c>
      <c r="M123" s="223">
        <v>78833.086399</v>
      </c>
      <c r="N123" s="224">
        <v>10000</v>
      </c>
      <c r="O123" s="227">
        <v>788330863.99</v>
      </c>
      <c r="P123" s="223">
        <v>788330863.99</v>
      </c>
      <c r="Q123" s="226">
        <v>788124871.9</v>
      </c>
      <c r="R123" s="226" t="s">
        <v>436</v>
      </c>
    </row>
    <row r="124" spans="1:18" ht="15">
      <c r="A124" s="215" t="s">
        <v>380</v>
      </c>
      <c r="B124" s="216" t="s">
        <v>436</v>
      </c>
      <c r="C124" s="216" t="s">
        <v>436</v>
      </c>
      <c r="D124" s="217" t="s">
        <v>436</v>
      </c>
      <c r="E124" s="218" t="s">
        <v>103</v>
      </c>
      <c r="F124" s="219" t="s">
        <v>364</v>
      </c>
      <c r="G124" s="220" t="s">
        <v>41</v>
      </c>
      <c r="H124" s="218" t="s">
        <v>458</v>
      </c>
      <c r="I124" s="218" t="s">
        <v>459</v>
      </c>
      <c r="J124" s="220" t="s">
        <v>311</v>
      </c>
      <c r="K124" s="221" t="s">
        <v>303</v>
      </c>
      <c r="L124" s="222" t="s">
        <v>303</v>
      </c>
      <c r="M124" s="223">
        <v>78833.086388</v>
      </c>
      <c r="N124" s="224">
        <v>9999.123365</v>
      </c>
      <c r="O124" s="227">
        <v>788261756</v>
      </c>
      <c r="P124" s="223">
        <v>788261756</v>
      </c>
      <c r="Q124" s="226">
        <v>0</v>
      </c>
      <c r="R124" s="226" t="s">
        <v>460</v>
      </c>
    </row>
    <row r="125" spans="1:18" ht="15">
      <c r="A125" s="215" t="s">
        <v>393</v>
      </c>
      <c r="B125" s="216" t="s">
        <v>436</v>
      </c>
      <c r="C125" s="216" t="s">
        <v>436</v>
      </c>
      <c r="D125" s="217" t="s">
        <v>436</v>
      </c>
      <c r="E125" s="218" t="s">
        <v>104</v>
      </c>
      <c r="F125" s="219" t="s">
        <v>364</v>
      </c>
      <c r="G125" s="220" t="s">
        <v>41</v>
      </c>
      <c r="H125" s="218" t="s">
        <v>434</v>
      </c>
      <c r="I125" s="218" t="s">
        <v>435</v>
      </c>
      <c r="J125" s="220" t="s">
        <v>302</v>
      </c>
      <c r="K125" s="221" t="s">
        <v>303</v>
      </c>
      <c r="L125" s="222" t="s">
        <v>303</v>
      </c>
      <c r="M125" s="223">
        <v>63725.792816</v>
      </c>
      <c r="N125" s="224">
        <v>10000</v>
      </c>
      <c r="O125" s="227">
        <v>637257928.16</v>
      </c>
      <c r="P125" s="223">
        <v>637257928.16</v>
      </c>
      <c r="Q125" s="226">
        <v>637091411.7</v>
      </c>
      <c r="R125" s="226" t="s">
        <v>436</v>
      </c>
    </row>
    <row r="126" spans="1:18" ht="15">
      <c r="A126" s="215" t="s">
        <v>394</v>
      </c>
      <c r="B126" s="216" t="s">
        <v>436</v>
      </c>
      <c r="C126" s="216" t="s">
        <v>436</v>
      </c>
      <c r="D126" s="217" t="s">
        <v>436</v>
      </c>
      <c r="E126" s="218" t="s">
        <v>104</v>
      </c>
      <c r="F126" s="219" t="s">
        <v>364</v>
      </c>
      <c r="G126" s="220" t="s">
        <v>41</v>
      </c>
      <c r="H126" s="218" t="s">
        <v>458</v>
      </c>
      <c r="I126" s="218" t="s">
        <v>459</v>
      </c>
      <c r="J126" s="220" t="s">
        <v>311</v>
      </c>
      <c r="K126" s="221" t="s">
        <v>303</v>
      </c>
      <c r="L126" s="222" t="s">
        <v>303</v>
      </c>
      <c r="M126" s="223">
        <v>63725.792729</v>
      </c>
      <c r="N126" s="224">
        <v>9999.123365</v>
      </c>
      <c r="O126" s="227">
        <v>637202063</v>
      </c>
      <c r="P126" s="223">
        <v>637202063</v>
      </c>
      <c r="Q126" s="226">
        <v>0</v>
      </c>
      <c r="R126" s="226" t="s">
        <v>460</v>
      </c>
    </row>
    <row r="127" spans="1:18" ht="15">
      <c r="A127" s="215" t="s">
        <v>419</v>
      </c>
      <c r="B127" s="216" t="s">
        <v>436</v>
      </c>
      <c r="C127" s="216" t="s">
        <v>436</v>
      </c>
      <c r="D127" s="217" t="s">
        <v>436</v>
      </c>
      <c r="E127" s="218" t="s">
        <v>105</v>
      </c>
      <c r="F127" s="219" t="s">
        <v>364</v>
      </c>
      <c r="G127" s="220" t="s">
        <v>41</v>
      </c>
      <c r="H127" s="218" t="s">
        <v>434</v>
      </c>
      <c r="I127" s="218" t="s">
        <v>435</v>
      </c>
      <c r="J127" s="220" t="s">
        <v>302</v>
      </c>
      <c r="K127" s="221" t="s">
        <v>303</v>
      </c>
      <c r="L127" s="222" t="s">
        <v>303</v>
      </c>
      <c r="M127" s="223">
        <v>23695.282268</v>
      </c>
      <c r="N127" s="224">
        <v>10000</v>
      </c>
      <c r="O127" s="227">
        <v>236952822.68</v>
      </c>
      <c r="P127" s="223">
        <v>236952822.68</v>
      </c>
      <c r="Q127" s="226">
        <v>236890906.5</v>
      </c>
      <c r="R127" s="226" t="s">
        <v>436</v>
      </c>
    </row>
    <row r="128" spans="1:18" ht="15">
      <c r="A128" s="215" t="s">
        <v>461</v>
      </c>
      <c r="B128" s="216" t="s">
        <v>436</v>
      </c>
      <c r="C128" s="216" t="s">
        <v>436</v>
      </c>
      <c r="D128" s="217" t="s">
        <v>436</v>
      </c>
      <c r="E128" s="218" t="s">
        <v>105</v>
      </c>
      <c r="F128" s="219" t="s">
        <v>364</v>
      </c>
      <c r="G128" s="220" t="s">
        <v>41</v>
      </c>
      <c r="H128" s="218" t="s">
        <v>458</v>
      </c>
      <c r="I128" s="218" t="s">
        <v>459</v>
      </c>
      <c r="J128" s="220" t="s">
        <v>311</v>
      </c>
      <c r="K128" s="221" t="s">
        <v>303</v>
      </c>
      <c r="L128" s="222" t="s">
        <v>303</v>
      </c>
      <c r="M128" s="223">
        <v>23695.282212</v>
      </c>
      <c r="N128" s="224">
        <v>9999.123365</v>
      </c>
      <c r="O128" s="227">
        <v>236932050</v>
      </c>
      <c r="P128" s="223">
        <v>236932050</v>
      </c>
      <c r="Q128" s="226">
        <v>0</v>
      </c>
      <c r="R128" s="226" t="s">
        <v>460</v>
      </c>
    </row>
    <row r="129" spans="1:18" ht="15">
      <c r="A129" s="215" t="s">
        <v>462</v>
      </c>
      <c r="B129" s="216" t="s">
        <v>436</v>
      </c>
      <c r="C129" s="216" t="s">
        <v>436</v>
      </c>
      <c r="D129" s="217" t="s">
        <v>436</v>
      </c>
      <c r="E129" s="218" t="s">
        <v>106</v>
      </c>
      <c r="F129" s="219" t="s">
        <v>364</v>
      </c>
      <c r="G129" s="220" t="s">
        <v>41</v>
      </c>
      <c r="H129" s="218" t="s">
        <v>434</v>
      </c>
      <c r="I129" s="218" t="s">
        <v>435</v>
      </c>
      <c r="J129" s="220" t="s">
        <v>302</v>
      </c>
      <c r="K129" s="221" t="s">
        <v>303</v>
      </c>
      <c r="L129" s="222" t="s">
        <v>303</v>
      </c>
      <c r="M129" s="223">
        <v>47795.45975</v>
      </c>
      <c r="N129" s="224">
        <v>10000</v>
      </c>
      <c r="O129" s="227">
        <v>477954597.5</v>
      </c>
      <c r="P129" s="223">
        <v>477954597.5</v>
      </c>
      <c r="Q129" s="226">
        <v>477829707.2</v>
      </c>
      <c r="R129" s="226" t="s">
        <v>436</v>
      </c>
    </row>
    <row r="130" spans="1:18" ht="15">
      <c r="A130" s="215" t="s">
        <v>463</v>
      </c>
      <c r="B130" s="216" t="s">
        <v>436</v>
      </c>
      <c r="C130" s="216" t="s">
        <v>436</v>
      </c>
      <c r="D130" s="217" t="s">
        <v>436</v>
      </c>
      <c r="E130" s="218" t="s">
        <v>106</v>
      </c>
      <c r="F130" s="219" t="s">
        <v>364</v>
      </c>
      <c r="G130" s="220" t="s">
        <v>41</v>
      </c>
      <c r="H130" s="218" t="s">
        <v>458</v>
      </c>
      <c r="I130" s="218" t="s">
        <v>459</v>
      </c>
      <c r="J130" s="220" t="s">
        <v>311</v>
      </c>
      <c r="K130" s="221" t="s">
        <v>303</v>
      </c>
      <c r="L130" s="222" t="s">
        <v>303</v>
      </c>
      <c r="M130" s="223">
        <v>47795.45972</v>
      </c>
      <c r="N130" s="224">
        <v>9999.123364</v>
      </c>
      <c r="O130" s="227">
        <v>477912698</v>
      </c>
      <c r="P130" s="223">
        <v>477912698</v>
      </c>
      <c r="Q130" s="226">
        <v>0</v>
      </c>
      <c r="R130" s="226" t="s">
        <v>460</v>
      </c>
    </row>
    <row r="131" spans="1:18" ht="15">
      <c r="A131" s="215" t="s">
        <v>464</v>
      </c>
      <c r="B131" s="216" t="s">
        <v>436</v>
      </c>
      <c r="C131" s="216" t="s">
        <v>436</v>
      </c>
      <c r="D131" s="217" t="s">
        <v>436</v>
      </c>
      <c r="E131" s="218" t="s">
        <v>107</v>
      </c>
      <c r="F131" s="219" t="s">
        <v>364</v>
      </c>
      <c r="G131" s="220" t="s">
        <v>41</v>
      </c>
      <c r="H131" s="218" t="s">
        <v>434</v>
      </c>
      <c r="I131" s="218" t="s">
        <v>435</v>
      </c>
      <c r="J131" s="220" t="s">
        <v>302</v>
      </c>
      <c r="K131" s="221" t="s">
        <v>303</v>
      </c>
      <c r="L131" s="222" t="s">
        <v>303</v>
      </c>
      <c r="M131" s="223">
        <v>14813.905579</v>
      </c>
      <c r="N131" s="224">
        <v>10000</v>
      </c>
      <c r="O131" s="227">
        <v>148139055.79</v>
      </c>
      <c r="P131" s="223">
        <v>148139055.79</v>
      </c>
      <c r="Q131" s="226">
        <v>148100346.8</v>
      </c>
      <c r="R131" s="226" t="s">
        <v>436</v>
      </c>
    </row>
    <row r="132" spans="1:18" ht="15">
      <c r="A132" s="215" t="s">
        <v>356</v>
      </c>
      <c r="B132" s="216" t="s">
        <v>436</v>
      </c>
      <c r="C132" s="216" t="s">
        <v>436</v>
      </c>
      <c r="D132" s="217" t="s">
        <v>436</v>
      </c>
      <c r="E132" s="218" t="s">
        <v>107</v>
      </c>
      <c r="F132" s="219" t="s">
        <v>364</v>
      </c>
      <c r="G132" s="220" t="s">
        <v>41</v>
      </c>
      <c r="H132" s="218" t="s">
        <v>458</v>
      </c>
      <c r="I132" s="218" t="s">
        <v>459</v>
      </c>
      <c r="J132" s="220" t="s">
        <v>311</v>
      </c>
      <c r="K132" s="221" t="s">
        <v>303</v>
      </c>
      <c r="L132" s="222" t="s">
        <v>303</v>
      </c>
      <c r="M132" s="223">
        <v>14813.90554</v>
      </c>
      <c r="N132" s="224">
        <v>9999.123364</v>
      </c>
      <c r="O132" s="227">
        <v>148126069</v>
      </c>
      <c r="P132" s="223">
        <v>148126069</v>
      </c>
      <c r="Q132" s="226">
        <v>0</v>
      </c>
      <c r="R132" s="226" t="s">
        <v>460</v>
      </c>
    </row>
    <row r="133" spans="1:18" ht="15">
      <c r="A133" s="215" t="s">
        <v>335</v>
      </c>
      <c r="B133" s="216" t="s">
        <v>436</v>
      </c>
      <c r="C133" s="216" t="s">
        <v>436</v>
      </c>
      <c r="D133" s="217" t="s">
        <v>436</v>
      </c>
      <c r="E133" s="218" t="s">
        <v>108</v>
      </c>
      <c r="F133" s="219" t="s">
        <v>364</v>
      </c>
      <c r="G133" s="220" t="s">
        <v>41</v>
      </c>
      <c r="H133" s="218" t="s">
        <v>434</v>
      </c>
      <c r="I133" s="218" t="s">
        <v>435</v>
      </c>
      <c r="J133" s="220" t="s">
        <v>302</v>
      </c>
      <c r="K133" s="221" t="s">
        <v>303</v>
      </c>
      <c r="L133" s="222" t="s">
        <v>303</v>
      </c>
      <c r="M133" s="223">
        <v>44680.919881</v>
      </c>
      <c r="N133" s="224">
        <v>10000</v>
      </c>
      <c r="O133" s="227">
        <v>446809198.81</v>
      </c>
      <c r="P133" s="223">
        <v>446809198.81</v>
      </c>
      <c r="Q133" s="226">
        <v>446692446.9</v>
      </c>
      <c r="R133" s="226" t="s">
        <v>436</v>
      </c>
    </row>
    <row r="134" spans="1:18" ht="15">
      <c r="A134" s="215" t="s">
        <v>371</v>
      </c>
      <c r="B134" s="216" t="s">
        <v>436</v>
      </c>
      <c r="C134" s="216" t="s">
        <v>436</v>
      </c>
      <c r="D134" s="217" t="s">
        <v>436</v>
      </c>
      <c r="E134" s="218" t="s">
        <v>108</v>
      </c>
      <c r="F134" s="219" t="s">
        <v>364</v>
      </c>
      <c r="G134" s="220" t="s">
        <v>41</v>
      </c>
      <c r="H134" s="218" t="s">
        <v>458</v>
      </c>
      <c r="I134" s="218" t="s">
        <v>459</v>
      </c>
      <c r="J134" s="220" t="s">
        <v>311</v>
      </c>
      <c r="K134" s="221" t="s">
        <v>303</v>
      </c>
      <c r="L134" s="222" t="s">
        <v>303</v>
      </c>
      <c r="M134" s="223">
        <v>44680.919788</v>
      </c>
      <c r="N134" s="224">
        <v>9999.123365</v>
      </c>
      <c r="O134" s="227">
        <v>446770029</v>
      </c>
      <c r="P134" s="223">
        <v>446770029</v>
      </c>
      <c r="Q134" s="226">
        <v>0</v>
      </c>
      <c r="R134" s="226" t="s">
        <v>460</v>
      </c>
    </row>
    <row r="135" spans="1:18" ht="15">
      <c r="A135" s="215" t="s">
        <v>465</v>
      </c>
      <c r="B135" s="216" t="s">
        <v>436</v>
      </c>
      <c r="C135" s="216" t="s">
        <v>436</v>
      </c>
      <c r="D135" s="217" t="s">
        <v>436</v>
      </c>
      <c r="E135" s="218" t="s">
        <v>109</v>
      </c>
      <c r="F135" s="219" t="s">
        <v>364</v>
      </c>
      <c r="G135" s="220" t="s">
        <v>41</v>
      </c>
      <c r="H135" s="218" t="s">
        <v>434</v>
      </c>
      <c r="I135" s="218" t="s">
        <v>435</v>
      </c>
      <c r="J135" s="220" t="s">
        <v>302</v>
      </c>
      <c r="K135" s="221" t="s">
        <v>303</v>
      </c>
      <c r="L135" s="222" t="s">
        <v>303</v>
      </c>
      <c r="M135" s="223">
        <v>23455.553306</v>
      </c>
      <c r="N135" s="224">
        <v>10000</v>
      </c>
      <c r="O135" s="227">
        <v>234555533.06</v>
      </c>
      <c r="P135" s="223">
        <v>234555533.06</v>
      </c>
      <c r="Q135" s="226">
        <v>234494243.3</v>
      </c>
      <c r="R135" s="226" t="s">
        <v>436</v>
      </c>
    </row>
    <row r="136" spans="1:18" ht="15">
      <c r="A136" s="215" t="s">
        <v>466</v>
      </c>
      <c r="B136" s="216" t="s">
        <v>436</v>
      </c>
      <c r="C136" s="216" t="s">
        <v>436</v>
      </c>
      <c r="D136" s="217" t="s">
        <v>436</v>
      </c>
      <c r="E136" s="218" t="s">
        <v>109</v>
      </c>
      <c r="F136" s="219" t="s">
        <v>364</v>
      </c>
      <c r="G136" s="220" t="s">
        <v>41</v>
      </c>
      <c r="H136" s="218" t="s">
        <v>458</v>
      </c>
      <c r="I136" s="218" t="s">
        <v>459</v>
      </c>
      <c r="J136" s="220" t="s">
        <v>311</v>
      </c>
      <c r="K136" s="221" t="s">
        <v>303</v>
      </c>
      <c r="L136" s="222" t="s">
        <v>303</v>
      </c>
      <c r="M136" s="223">
        <v>23455.553623</v>
      </c>
      <c r="N136" s="224">
        <v>9999.123366</v>
      </c>
      <c r="O136" s="227">
        <v>234534974.3</v>
      </c>
      <c r="P136" s="223">
        <v>234534974.3</v>
      </c>
      <c r="Q136" s="226">
        <v>0</v>
      </c>
      <c r="R136" s="226" t="s">
        <v>460</v>
      </c>
    </row>
    <row r="137" spans="1:18" ht="15">
      <c r="A137" s="215" t="s">
        <v>393</v>
      </c>
      <c r="B137" s="216" t="s">
        <v>460</v>
      </c>
      <c r="C137" s="216" t="s">
        <v>460</v>
      </c>
      <c r="D137" s="217" t="s">
        <v>460</v>
      </c>
      <c r="E137" s="218" t="s">
        <v>103</v>
      </c>
      <c r="F137" s="219" t="s">
        <v>364</v>
      </c>
      <c r="G137" s="220" t="s">
        <v>41</v>
      </c>
      <c r="H137" s="218" t="s">
        <v>458</v>
      </c>
      <c r="I137" s="218" t="s">
        <v>459</v>
      </c>
      <c r="J137" s="220" t="s">
        <v>302</v>
      </c>
      <c r="K137" s="221" t="s">
        <v>303</v>
      </c>
      <c r="L137" s="222" t="s">
        <v>303</v>
      </c>
      <c r="M137" s="223">
        <v>78833.086388</v>
      </c>
      <c r="N137" s="224">
        <v>10000</v>
      </c>
      <c r="O137" s="227">
        <v>788330863.88</v>
      </c>
      <c r="P137" s="223">
        <v>788330863.88</v>
      </c>
      <c r="Q137" s="226">
        <v>788261756</v>
      </c>
      <c r="R137" s="226" t="s">
        <v>460</v>
      </c>
    </row>
    <row r="138" spans="1:18" ht="15">
      <c r="A138" s="215" t="s">
        <v>394</v>
      </c>
      <c r="B138" s="216" t="s">
        <v>460</v>
      </c>
      <c r="C138" s="216" t="s">
        <v>460</v>
      </c>
      <c r="D138" s="217" t="s">
        <v>460</v>
      </c>
      <c r="E138" s="218" t="s">
        <v>103</v>
      </c>
      <c r="F138" s="219" t="s">
        <v>364</v>
      </c>
      <c r="G138" s="220" t="s">
        <v>41</v>
      </c>
      <c r="H138" s="218" t="s">
        <v>467</v>
      </c>
      <c r="I138" s="218" t="s">
        <v>468</v>
      </c>
      <c r="J138" s="220" t="s">
        <v>311</v>
      </c>
      <c r="K138" s="221" t="s">
        <v>303</v>
      </c>
      <c r="L138" s="222" t="s">
        <v>303</v>
      </c>
      <c r="M138" s="223">
        <v>78833.586741</v>
      </c>
      <c r="N138" s="224">
        <v>9999.120625</v>
      </c>
      <c r="O138" s="227">
        <v>788266543.1</v>
      </c>
      <c r="P138" s="223">
        <v>788266543.1</v>
      </c>
      <c r="Q138" s="226">
        <v>0</v>
      </c>
      <c r="R138" s="226" t="s">
        <v>469</v>
      </c>
    </row>
    <row r="139" spans="1:18" ht="15">
      <c r="A139" s="215" t="s">
        <v>410</v>
      </c>
      <c r="B139" s="216" t="s">
        <v>460</v>
      </c>
      <c r="C139" s="216" t="s">
        <v>460</v>
      </c>
      <c r="D139" s="217" t="s">
        <v>460</v>
      </c>
      <c r="E139" s="218" t="s">
        <v>104</v>
      </c>
      <c r="F139" s="219" t="s">
        <v>364</v>
      </c>
      <c r="G139" s="220" t="s">
        <v>41</v>
      </c>
      <c r="H139" s="218" t="s">
        <v>458</v>
      </c>
      <c r="I139" s="218" t="s">
        <v>459</v>
      </c>
      <c r="J139" s="220" t="s">
        <v>302</v>
      </c>
      <c r="K139" s="221" t="s">
        <v>303</v>
      </c>
      <c r="L139" s="222" t="s">
        <v>303</v>
      </c>
      <c r="M139" s="223">
        <v>63725.792729</v>
      </c>
      <c r="N139" s="224">
        <v>10000</v>
      </c>
      <c r="O139" s="227">
        <v>637257927.29</v>
      </c>
      <c r="P139" s="223">
        <v>637257927.29</v>
      </c>
      <c r="Q139" s="226">
        <v>637202063</v>
      </c>
      <c r="R139" s="226" t="s">
        <v>460</v>
      </c>
    </row>
    <row r="140" spans="1:18" ht="15">
      <c r="A140" s="215" t="s">
        <v>411</v>
      </c>
      <c r="B140" s="216" t="s">
        <v>460</v>
      </c>
      <c r="C140" s="216" t="s">
        <v>460</v>
      </c>
      <c r="D140" s="217" t="s">
        <v>460</v>
      </c>
      <c r="E140" s="218" t="s">
        <v>104</v>
      </c>
      <c r="F140" s="219" t="s">
        <v>364</v>
      </c>
      <c r="G140" s="220" t="s">
        <v>41</v>
      </c>
      <c r="H140" s="218" t="s">
        <v>467</v>
      </c>
      <c r="I140" s="218" t="s">
        <v>468</v>
      </c>
      <c r="J140" s="220" t="s">
        <v>311</v>
      </c>
      <c r="K140" s="221" t="s">
        <v>303</v>
      </c>
      <c r="L140" s="222" t="s">
        <v>303</v>
      </c>
      <c r="M140" s="223">
        <v>63725.345018</v>
      </c>
      <c r="N140" s="224">
        <v>9999.120625</v>
      </c>
      <c r="O140" s="227">
        <v>637197411.7</v>
      </c>
      <c r="P140" s="223">
        <v>637197411.7</v>
      </c>
      <c r="Q140" s="226">
        <v>0</v>
      </c>
      <c r="R140" s="226" t="s">
        <v>469</v>
      </c>
    </row>
    <row r="141" spans="1:18" ht="15">
      <c r="A141" s="215" t="s">
        <v>420</v>
      </c>
      <c r="B141" s="216" t="s">
        <v>460</v>
      </c>
      <c r="C141" s="216" t="s">
        <v>460</v>
      </c>
      <c r="D141" s="217" t="s">
        <v>460</v>
      </c>
      <c r="E141" s="218" t="s">
        <v>105</v>
      </c>
      <c r="F141" s="219" t="s">
        <v>364</v>
      </c>
      <c r="G141" s="220" t="s">
        <v>41</v>
      </c>
      <c r="H141" s="218" t="s">
        <v>458</v>
      </c>
      <c r="I141" s="218" t="s">
        <v>459</v>
      </c>
      <c r="J141" s="220" t="s">
        <v>302</v>
      </c>
      <c r="K141" s="221" t="s">
        <v>303</v>
      </c>
      <c r="L141" s="222" t="s">
        <v>303</v>
      </c>
      <c r="M141" s="223">
        <v>23695.282212</v>
      </c>
      <c r="N141" s="224">
        <v>10000</v>
      </c>
      <c r="O141" s="227">
        <v>236952822.12</v>
      </c>
      <c r="P141" s="223">
        <v>236952822.12</v>
      </c>
      <c r="Q141" s="226">
        <v>236932050</v>
      </c>
      <c r="R141" s="226" t="s">
        <v>460</v>
      </c>
    </row>
    <row r="142" spans="1:18" ht="15">
      <c r="A142" s="215" t="s">
        <v>447</v>
      </c>
      <c r="B142" s="216" t="s">
        <v>460</v>
      </c>
      <c r="C142" s="216" t="s">
        <v>460</v>
      </c>
      <c r="D142" s="217" t="s">
        <v>460</v>
      </c>
      <c r="E142" s="218" t="s">
        <v>105</v>
      </c>
      <c r="F142" s="219" t="s">
        <v>364</v>
      </c>
      <c r="G142" s="220" t="s">
        <v>41</v>
      </c>
      <c r="H142" s="218" t="s">
        <v>467</v>
      </c>
      <c r="I142" s="218" t="s">
        <v>468</v>
      </c>
      <c r="J142" s="220" t="s">
        <v>311</v>
      </c>
      <c r="K142" s="221" t="s">
        <v>303</v>
      </c>
      <c r="L142" s="222" t="s">
        <v>303</v>
      </c>
      <c r="M142" s="223">
        <v>23695.244763</v>
      </c>
      <c r="N142" s="224">
        <v>9999.120624</v>
      </c>
      <c r="O142" s="227">
        <v>236931610.6</v>
      </c>
      <c r="P142" s="223">
        <v>236931610.6</v>
      </c>
      <c r="Q142" s="226">
        <v>0</v>
      </c>
      <c r="R142" s="226" t="s">
        <v>469</v>
      </c>
    </row>
    <row r="143" spans="1:18" ht="15">
      <c r="A143" s="215" t="s">
        <v>313</v>
      </c>
      <c r="B143" s="216" t="s">
        <v>460</v>
      </c>
      <c r="C143" s="216" t="s">
        <v>460</v>
      </c>
      <c r="D143" s="217" t="s">
        <v>460</v>
      </c>
      <c r="E143" s="218" t="s">
        <v>106</v>
      </c>
      <c r="F143" s="219" t="s">
        <v>364</v>
      </c>
      <c r="G143" s="220" t="s">
        <v>41</v>
      </c>
      <c r="H143" s="218" t="s">
        <v>458</v>
      </c>
      <c r="I143" s="218" t="s">
        <v>459</v>
      </c>
      <c r="J143" s="220" t="s">
        <v>302</v>
      </c>
      <c r="K143" s="221" t="s">
        <v>303</v>
      </c>
      <c r="L143" s="222" t="s">
        <v>303</v>
      </c>
      <c r="M143" s="223">
        <v>47795.45972</v>
      </c>
      <c r="N143" s="224">
        <v>10000</v>
      </c>
      <c r="O143" s="227">
        <v>477954597.2</v>
      </c>
      <c r="P143" s="223">
        <v>477954597.2</v>
      </c>
      <c r="Q143" s="226">
        <v>477912698</v>
      </c>
      <c r="R143" s="226" t="s">
        <v>460</v>
      </c>
    </row>
    <row r="144" spans="1:18" ht="15">
      <c r="A144" s="215" t="s">
        <v>296</v>
      </c>
      <c r="B144" s="216" t="s">
        <v>460</v>
      </c>
      <c r="C144" s="216" t="s">
        <v>460</v>
      </c>
      <c r="D144" s="217" t="s">
        <v>460</v>
      </c>
      <c r="E144" s="218" t="s">
        <v>106</v>
      </c>
      <c r="F144" s="219" t="s">
        <v>364</v>
      </c>
      <c r="G144" s="220" t="s">
        <v>41</v>
      </c>
      <c r="H144" s="218" t="s">
        <v>467</v>
      </c>
      <c r="I144" s="218" t="s">
        <v>468</v>
      </c>
      <c r="J144" s="220" t="s">
        <v>311</v>
      </c>
      <c r="K144" s="221" t="s">
        <v>303</v>
      </c>
      <c r="L144" s="222" t="s">
        <v>303</v>
      </c>
      <c r="M144" s="223">
        <v>47795.74516</v>
      </c>
      <c r="N144" s="224">
        <v>9999.120625</v>
      </c>
      <c r="O144" s="227">
        <v>477915421.2</v>
      </c>
      <c r="P144" s="223">
        <v>477915421.2</v>
      </c>
      <c r="Q144" s="226">
        <v>0</v>
      </c>
      <c r="R144" s="226" t="s">
        <v>469</v>
      </c>
    </row>
    <row r="145" spans="1:18" ht="15">
      <c r="A145" s="215" t="s">
        <v>353</v>
      </c>
      <c r="B145" s="216" t="s">
        <v>460</v>
      </c>
      <c r="C145" s="216" t="s">
        <v>460</v>
      </c>
      <c r="D145" s="217" t="s">
        <v>460</v>
      </c>
      <c r="E145" s="218" t="s">
        <v>107</v>
      </c>
      <c r="F145" s="219" t="s">
        <v>364</v>
      </c>
      <c r="G145" s="220" t="s">
        <v>41</v>
      </c>
      <c r="H145" s="218" t="s">
        <v>458</v>
      </c>
      <c r="I145" s="218" t="s">
        <v>459</v>
      </c>
      <c r="J145" s="220" t="s">
        <v>302</v>
      </c>
      <c r="K145" s="221" t="s">
        <v>303</v>
      </c>
      <c r="L145" s="222" t="s">
        <v>303</v>
      </c>
      <c r="M145" s="223">
        <v>14813.90554</v>
      </c>
      <c r="N145" s="224">
        <v>10000</v>
      </c>
      <c r="O145" s="227">
        <v>148139055.4</v>
      </c>
      <c r="P145" s="223">
        <v>148139055.4</v>
      </c>
      <c r="Q145" s="226">
        <v>148126069</v>
      </c>
      <c r="R145" s="226" t="s">
        <v>460</v>
      </c>
    </row>
    <row r="146" spans="1:18" ht="15">
      <c r="A146" s="215" t="s">
        <v>377</v>
      </c>
      <c r="B146" s="216" t="s">
        <v>460</v>
      </c>
      <c r="C146" s="216" t="s">
        <v>460</v>
      </c>
      <c r="D146" s="217" t="s">
        <v>460</v>
      </c>
      <c r="E146" s="218" t="s">
        <v>107</v>
      </c>
      <c r="F146" s="219" t="s">
        <v>364</v>
      </c>
      <c r="G146" s="220" t="s">
        <v>41</v>
      </c>
      <c r="H146" s="218" t="s">
        <v>467</v>
      </c>
      <c r="I146" s="218" t="s">
        <v>468</v>
      </c>
      <c r="J146" s="220" t="s">
        <v>311</v>
      </c>
      <c r="K146" s="221" t="s">
        <v>303</v>
      </c>
      <c r="L146" s="222" t="s">
        <v>303</v>
      </c>
      <c r="M146" s="223">
        <v>14813.260713</v>
      </c>
      <c r="N146" s="224">
        <v>9999.120624</v>
      </c>
      <c r="O146" s="227">
        <v>148119580.7</v>
      </c>
      <c r="P146" s="223">
        <v>148119580.7</v>
      </c>
      <c r="Q146" s="226">
        <v>0</v>
      </c>
      <c r="R146" s="226" t="s">
        <v>469</v>
      </c>
    </row>
    <row r="147" spans="1:18" ht="15">
      <c r="A147" s="215" t="s">
        <v>372</v>
      </c>
      <c r="B147" s="216" t="s">
        <v>460</v>
      </c>
      <c r="C147" s="216" t="s">
        <v>460</v>
      </c>
      <c r="D147" s="217" t="s">
        <v>460</v>
      </c>
      <c r="E147" s="218" t="s">
        <v>108</v>
      </c>
      <c r="F147" s="219" t="s">
        <v>364</v>
      </c>
      <c r="G147" s="220" t="s">
        <v>41</v>
      </c>
      <c r="H147" s="218" t="s">
        <v>458</v>
      </c>
      <c r="I147" s="218" t="s">
        <v>459</v>
      </c>
      <c r="J147" s="220" t="s">
        <v>302</v>
      </c>
      <c r="K147" s="221" t="s">
        <v>303</v>
      </c>
      <c r="L147" s="222" t="s">
        <v>303</v>
      </c>
      <c r="M147" s="223">
        <v>44680.919788</v>
      </c>
      <c r="N147" s="224">
        <v>10000</v>
      </c>
      <c r="O147" s="227">
        <v>446809197.88</v>
      </c>
      <c r="P147" s="223">
        <v>446809197.88</v>
      </c>
      <c r="Q147" s="226">
        <v>446770029</v>
      </c>
      <c r="R147" s="226" t="s">
        <v>460</v>
      </c>
    </row>
    <row r="148" spans="1:18" ht="15">
      <c r="A148" s="215" t="s">
        <v>386</v>
      </c>
      <c r="B148" s="216" t="s">
        <v>460</v>
      </c>
      <c r="C148" s="216" t="s">
        <v>460</v>
      </c>
      <c r="D148" s="217" t="s">
        <v>460</v>
      </c>
      <c r="E148" s="218" t="s">
        <v>108</v>
      </c>
      <c r="F148" s="219" t="s">
        <v>364</v>
      </c>
      <c r="G148" s="220" t="s">
        <v>41</v>
      </c>
      <c r="H148" s="218" t="s">
        <v>467</v>
      </c>
      <c r="I148" s="218" t="s">
        <v>468</v>
      </c>
      <c r="J148" s="220" t="s">
        <v>311</v>
      </c>
      <c r="K148" s="221" t="s">
        <v>303</v>
      </c>
      <c r="L148" s="222" t="s">
        <v>303</v>
      </c>
      <c r="M148" s="223">
        <v>44681.518557</v>
      </c>
      <c r="N148" s="224">
        <v>9999.120626</v>
      </c>
      <c r="O148" s="227">
        <v>446775893.8</v>
      </c>
      <c r="P148" s="223">
        <v>446775893.8</v>
      </c>
      <c r="Q148" s="226">
        <v>0</v>
      </c>
      <c r="R148" s="226" t="s">
        <v>469</v>
      </c>
    </row>
    <row r="149" spans="1:18" ht="15">
      <c r="A149" s="215" t="s">
        <v>470</v>
      </c>
      <c r="B149" s="216" t="s">
        <v>460</v>
      </c>
      <c r="C149" s="216" t="s">
        <v>460</v>
      </c>
      <c r="D149" s="217" t="s">
        <v>460</v>
      </c>
      <c r="E149" s="218" t="s">
        <v>109</v>
      </c>
      <c r="F149" s="219" t="s">
        <v>364</v>
      </c>
      <c r="G149" s="220" t="s">
        <v>41</v>
      </c>
      <c r="H149" s="218" t="s">
        <v>458</v>
      </c>
      <c r="I149" s="218" t="s">
        <v>459</v>
      </c>
      <c r="J149" s="220" t="s">
        <v>302</v>
      </c>
      <c r="K149" s="221" t="s">
        <v>303</v>
      </c>
      <c r="L149" s="222" t="s">
        <v>303</v>
      </c>
      <c r="M149" s="223">
        <v>23455.553623</v>
      </c>
      <c r="N149" s="224">
        <v>10000</v>
      </c>
      <c r="O149" s="227">
        <v>234555536.23</v>
      </c>
      <c r="P149" s="223">
        <v>234555536.23</v>
      </c>
      <c r="Q149" s="226">
        <v>234534974.3</v>
      </c>
      <c r="R149" s="226" t="s">
        <v>460</v>
      </c>
    </row>
    <row r="150" spans="1:18" ht="15">
      <c r="A150" s="215" t="s">
        <v>471</v>
      </c>
      <c r="B150" s="216" t="s">
        <v>460</v>
      </c>
      <c r="C150" s="216" t="s">
        <v>460</v>
      </c>
      <c r="D150" s="217" t="s">
        <v>460</v>
      </c>
      <c r="E150" s="218" t="s">
        <v>109</v>
      </c>
      <c r="F150" s="219" t="s">
        <v>364</v>
      </c>
      <c r="G150" s="220" t="s">
        <v>41</v>
      </c>
      <c r="H150" s="218" t="s">
        <v>467</v>
      </c>
      <c r="I150" s="218" t="s">
        <v>468</v>
      </c>
      <c r="J150" s="220" t="s">
        <v>311</v>
      </c>
      <c r="K150" s="221" t="s">
        <v>303</v>
      </c>
      <c r="L150" s="222" t="s">
        <v>303</v>
      </c>
      <c r="M150" s="223">
        <v>23455.299048</v>
      </c>
      <c r="N150" s="224">
        <v>9999.120626</v>
      </c>
      <c r="O150" s="227">
        <v>234532364.5</v>
      </c>
      <c r="P150" s="223">
        <v>234532364.5</v>
      </c>
      <c r="Q150" s="226">
        <v>0</v>
      </c>
      <c r="R150" s="226" t="s">
        <v>469</v>
      </c>
    </row>
    <row r="151" spans="1:18" ht="15">
      <c r="A151" s="215" t="s">
        <v>410</v>
      </c>
      <c r="B151" s="216" t="s">
        <v>469</v>
      </c>
      <c r="C151" s="216" t="s">
        <v>469</v>
      </c>
      <c r="D151" s="217" t="s">
        <v>469</v>
      </c>
      <c r="E151" s="218" t="s">
        <v>103</v>
      </c>
      <c r="F151" s="219" t="s">
        <v>364</v>
      </c>
      <c r="G151" s="220" t="s">
        <v>41</v>
      </c>
      <c r="H151" s="218" t="s">
        <v>467</v>
      </c>
      <c r="I151" s="218" t="s">
        <v>468</v>
      </c>
      <c r="J151" s="220" t="s">
        <v>302</v>
      </c>
      <c r="K151" s="221" t="s">
        <v>303</v>
      </c>
      <c r="L151" s="222" t="s">
        <v>303</v>
      </c>
      <c r="M151" s="223">
        <v>78833.586741</v>
      </c>
      <c r="N151" s="224">
        <v>10000</v>
      </c>
      <c r="O151" s="227">
        <v>788335867.41</v>
      </c>
      <c r="P151" s="223">
        <v>788335867.41</v>
      </c>
      <c r="Q151" s="226">
        <v>788266543.1</v>
      </c>
      <c r="R151" s="226" t="s">
        <v>469</v>
      </c>
    </row>
    <row r="152" spans="1:18" ht="15">
      <c r="A152" s="215" t="s">
        <v>411</v>
      </c>
      <c r="B152" s="216" t="s">
        <v>469</v>
      </c>
      <c r="C152" s="216" t="s">
        <v>469</v>
      </c>
      <c r="D152" s="217" t="s">
        <v>469</v>
      </c>
      <c r="E152" s="218" t="s">
        <v>103</v>
      </c>
      <c r="F152" s="219" t="s">
        <v>364</v>
      </c>
      <c r="G152" s="220" t="s">
        <v>41</v>
      </c>
      <c r="H152" s="218" t="s">
        <v>472</v>
      </c>
      <c r="I152" s="218" t="s">
        <v>473</v>
      </c>
      <c r="J152" s="220" t="s">
        <v>311</v>
      </c>
      <c r="K152" s="221" t="s">
        <v>303</v>
      </c>
      <c r="L152" s="222" t="s">
        <v>303</v>
      </c>
      <c r="M152" s="223">
        <v>78834.085751</v>
      </c>
      <c r="N152" s="224">
        <v>9999.126104</v>
      </c>
      <c r="O152" s="227">
        <v>788271964.7</v>
      </c>
      <c r="P152" s="223">
        <v>788271964.7</v>
      </c>
      <c r="Q152" s="226">
        <v>0</v>
      </c>
      <c r="R152" s="226" t="s">
        <v>474</v>
      </c>
    </row>
    <row r="153" spans="1:18" ht="15">
      <c r="A153" s="215" t="s">
        <v>475</v>
      </c>
      <c r="B153" s="216" t="s">
        <v>469</v>
      </c>
      <c r="C153" s="216" t="s">
        <v>469</v>
      </c>
      <c r="D153" s="217" t="s">
        <v>469</v>
      </c>
      <c r="E153" s="218" t="s">
        <v>104</v>
      </c>
      <c r="F153" s="219" t="s">
        <v>364</v>
      </c>
      <c r="G153" s="220" t="s">
        <v>41</v>
      </c>
      <c r="H153" s="218" t="s">
        <v>467</v>
      </c>
      <c r="I153" s="218" t="s">
        <v>468</v>
      </c>
      <c r="J153" s="220" t="s">
        <v>302</v>
      </c>
      <c r="K153" s="221" t="s">
        <v>303</v>
      </c>
      <c r="L153" s="222" t="s">
        <v>303</v>
      </c>
      <c r="M153" s="223">
        <v>63725.345018</v>
      </c>
      <c r="N153" s="224">
        <v>10000</v>
      </c>
      <c r="O153" s="227">
        <v>637253450.18</v>
      </c>
      <c r="P153" s="223">
        <v>637253450.18</v>
      </c>
      <c r="Q153" s="226">
        <v>637197411.7</v>
      </c>
      <c r="R153" s="226" t="s">
        <v>469</v>
      </c>
    </row>
    <row r="154" spans="1:18" ht="15">
      <c r="A154" s="215" t="s">
        <v>412</v>
      </c>
      <c r="B154" s="216" t="s">
        <v>469</v>
      </c>
      <c r="C154" s="216" t="s">
        <v>469</v>
      </c>
      <c r="D154" s="217" t="s">
        <v>469</v>
      </c>
      <c r="E154" s="218" t="s">
        <v>104</v>
      </c>
      <c r="F154" s="219" t="s">
        <v>364</v>
      </c>
      <c r="G154" s="220" t="s">
        <v>41</v>
      </c>
      <c r="H154" s="218" t="s">
        <v>472</v>
      </c>
      <c r="I154" s="218" t="s">
        <v>473</v>
      </c>
      <c r="J154" s="220" t="s">
        <v>311</v>
      </c>
      <c r="K154" s="221" t="s">
        <v>303</v>
      </c>
      <c r="L154" s="222" t="s">
        <v>303</v>
      </c>
      <c r="M154" s="223">
        <v>63724.898509</v>
      </c>
      <c r="N154" s="224">
        <v>9999.126103</v>
      </c>
      <c r="O154" s="227">
        <v>637193296.1</v>
      </c>
      <c r="P154" s="223">
        <v>637193296.1</v>
      </c>
      <c r="Q154" s="226">
        <v>0</v>
      </c>
      <c r="R154" s="226" t="s">
        <v>474</v>
      </c>
    </row>
    <row r="155" spans="1:18" ht="15">
      <c r="A155" s="215" t="s">
        <v>448</v>
      </c>
      <c r="B155" s="216" t="s">
        <v>469</v>
      </c>
      <c r="C155" s="216" t="s">
        <v>469</v>
      </c>
      <c r="D155" s="217" t="s">
        <v>469</v>
      </c>
      <c r="E155" s="218" t="s">
        <v>105</v>
      </c>
      <c r="F155" s="219" t="s">
        <v>364</v>
      </c>
      <c r="G155" s="220" t="s">
        <v>41</v>
      </c>
      <c r="H155" s="218" t="s">
        <v>467</v>
      </c>
      <c r="I155" s="218" t="s">
        <v>468</v>
      </c>
      <c r="J155" s="220" t="s">
        <v>302</v>
      </c>
      <c r="K155" s="221" t="s">
        <v>303</v>
      </c>
      <c r="L155" s="222" t="s">
        <v>303</v>
      </c>
      <c r="M155" s="223">
        <v>23695.244763</v>
      </c>
      <c r="N155" s="224">
        <v>10000</v>
      </c>
      <c r="O155" s="227">
        <v>236952447.63</v>
      </c>
      <c r="P155" s="223">
        <v>236952447.63</v>
      </c>
      <c r="Q155" s="226">
        <v>236931610.6</v>
      </c>
      <c r="R155" s="226" t="s">
        <v>469</v>
      </c>
    </row>
    <row r="156" spans="1:18" ht="15">
      <c r="A156" s="215" t="s">
        <v>444</v>
      </c>
      <c r="B156" s="216" t="s">
        <v>469</v>
      </c>
      <c r="C156" s="216" t="s">
        <v>469</v>
      </c>
      <c r="D156" s="217" t="s">
        <v>469</v>
      </c>
      <c r="E156" s="218" t="s">
        <v>105</v>
      </c>
      <c r="F156" s="219" t="s">
        <v>364</v>
      </c>
      <c r="G156" s="220" t="s">
        <v>41</v>
      </c>
      <c r="H156" s="218" t="s">
        <v>472</v>
      </c>
      <c r="I156" s="218" t="s">
        <v>473</v>
      </c>
      <c r="J156" s="220" t="s">
        <v>311</v>
      </c>
      <c r="K156" s="221" t="s">
        <v>303</v>
      </c>
      <c r="L156" s="222" t="s">
        <v>303</v>
      </c>
      <c r="M156" s="223">
        <v>23695.207413</v>
      </c>
      <c r="N156" s="224">
        <v>9999.126105</v>
      </c>
      <c r="O156" s="227">
        <v>236931367</v>
      </c>
      <c r="P156" s="223">
        <v>236931367</v>
      </c>
      <c r="Q156" s="226">
        <v>0</v>
      </c>
      <c r="R156" s="226" t="s">
        <v>474</v>
      </c>
    </row>
    <row r="157" spans="1:18" ht="15">
      <c r="A157" s="215" t="s">
        <v>305</v>
      </c>
      <c r="B157" s="216" t="s">
        <v>469</v>
      </c>
      <c r="C157" s="216" t="s">
        <v>469</v>
      </c>
      <c r="D157" s="217" t="s">
        <v>469</v>
      </c>
      <c r="E157" s="218" t="s">
        <v>106</v>
      </c>
      <c r="F157" s="219" t="s">
        <v>364</v>
      </c>
      <c r="G157" s="220" t="s">
        <v>41</v>
      </c>
      <c r="H157" s="218" t="s">
        <v>467</v>
      </c>
      <c r="I157" s="218" t="s">
        <v>468</v>
      </c>
      <c r="J157" s="220" t="s">
        <v>302</v>
      </c>
      <c r="K157" s="221" t="s">
        <v>303</v>
      </c>
      <c r="L157" s="222" t="s">
        <v>303</v>
      </c>
      <c r="M157" s="223">
        <v>47795.74516</v>
      </c>
      <c r="N157" s="224">
        <v>10000</v>
      </c>
      <c r="O157" s="227">
        <v>477957451.6</v>
      </c>
      <c r="P157" s="223">
        <v>477957451.6</v>
      </c>
      <c r="Q157" s="226">
        <v>477915421.2</v>
      </c>
      <c r="R157" s="226" t="s">
        <v>469</v>
      </c>
    </row>
    <row r="158" spans="1:18" ht="15">
      <c r="A158" s="215" t="s">
        <v>308</v>
      </c>
      <c r="B158" s="216" t="s">
        <v>469</v>
      </c>
      <c r="C158" s="216" t="s">
        <v>469</v>
      </c>
      <c r="D158" s="217" t="s">
        <v>469</v>
      </c>
      <c r="E158" s="218" t="s">
        <v>106</v>
      </c>
      <c r="F158" s="219" t="s">
        <v>364</v>
      </c>
      <c r="G158" s="220" t="s">
        <v>41</v>
      </c>
      <c r="H158" s="218" t="s">
        <v>472</v>
      </c>
      <c r="I158" s="218" t="s">
        <v>473</v>
      </c>
      <c r="J158" s="220" t="s">
        <v>311</v>
      </c>
      <c r="K158" s="221" t="s">
        <v>303</v>
      </c>
      <c r="L158" s="222" t="s">
        <v>303</v>
      </c>
      <c r="M158" s="223">
        <v>47796.029834</v>
      </c>
      <c r="N158" s="224">
        <v>9999.126104</v>
      </c>
      <c r="O158" s="227">
        <v>477918529.6</v>
      </c>
      <c r="P158" s="223">
        <v>477918529.6</v>
      </c>
      <c r="Q158" s="226">
        <v>0</v>
      </c>
      <c r="R158" s="226" t="s">
        <v>474</v>
      </c>
    </row>
    <row r="159" spans="1:18" ht="15">
      <c r="A159" s="215" t="s">
        <v>378</v>
      </c>
      <c r="B159" s="216" t="s">
        <v>469</v>
      </c>
      <c r="C159" s="216" t="s">
        <v>469</v>
      </c>
      <c r="D159" s="217" t="s">
        <v>469</v>
      </c>
      <c r="E159" s="218" t="s">
        <v>107</v>
      </c>
      <c r="F159" s="219" t="s">
        <v>364</v>
      </c>
      <c r="G159" s="220" t="s">
        <v>41</v>
      </c>
      <c r="H159" s="218" t="s">
        <v>467</v>
      </c>
      <c r="I159" s="218" t="s">
        <v>468</v>
      </c>
      <c r="J159" s="220" t="s">
        <v>302</v>
      </c>
      <c r="K159" s="221" t="s">
        <v>303</v>
      </c>
      <c r="L159" s="222" t="s">
        <v>303</v>
      </c>
      <c r="M159" s="223">
        <v>14813.260713</v>
      </c>
      <c r="N159" s="224">
        <v>10000</v>
      </c>
      <c r="O159" s="227">
        <v>148132607.13</v>
      </c>
      <c r="P159" s="223">
        <v>148132607.13</v>
      </c>
      <c r="Q159" s="226">
        <v>148119580.7</v>
      </c>
      <c r="R159" s="226" t="s">
        <v>469</v>
      </c>
    </row>
    <row r="160" spans="1:18" ht="15">
      <c r="A160" s="215" t="s">
        <v>391</v>
      </c>
      <c r="B160" s="216" t="s">
        <v>469</v>
      </c>
      <c r="C160" s="216" t="s">
        <v>469</v>
      </c>
      <c r="D160" s="217" t="s">
        <v>469</v>
      </c>
      <c r="E160" s="218" t="s">
        <v>107</v>
      </c>
      <c r="F160" s="219" t="s">
        <v>364</v>
      </c>
      <c r="G160" s="220" t="s">
        <v>41</v>
      </c>
      <c r="H160" s="218" t="s">
        <v>472</v>
      </c>
      <c r="I160" s="218" t="s">
        <v>473</v>
      </c>
      <c r="J160" s="220" t="s">
        <v>311</v>
      </c>
      <c r="K160" s="221" t="s">
        <v>303</v>
      </c>
      <c r="L160" s="222" t="s">
        <v>303</v>
      </c>
      <c r="M160" s="223">
        <v>14812.617616</v>
      </c>
      <c r="N160" s="224">
        <v>9999.126106</v>
      </c>
      <c r="O160" s="227">
        <v>148113231.5</v>
      </c>
      <c r="P160" s="223">
        <v>148113231.5</v>
      </c>
      <c r="Q160" s="226">
        <v>0</v>
      </c>
      <c r="R160" s="226" t="s">
        <v>474</v>
      </c>
    </row>
    <row r="161" spans="1:18" ht="15">
      <c r="A161" s="215" t="s">
        <v>338</v>
      </c>
      <c r="B161" s="216" t="s">
        <v>469</v>
      </c>
      <c r="C161" s="216" t="s">
        <v>469</v>
      </c>
      <c r="D161" s="217" t="s">
        <v>469</v>
      </c>
      <c r="E161" s="218" t="s">
        <v>108</v>
      </c>
      <c r="F161" s="219" t="s">
        <v>364</v>
      </c>
      <c r="G161" s="220" t="s">
        <v>41</v>
      </c>
      <c r="H161" s="218" t="s">
        <v>467</v>
      </c>
      <c r="I161" s="218" t="s">
        <v>468</v>
      </c>
      <c r="J161" s="220" t="s">
        <v>302</v>
      </c>
      <c r="K161" s="221" t="s">
        <v>303</v>
      </c>
      <c r="L161" s="222" t="s">
        <v>303</v>
      </c>
      <c r="M161" s="223">
        <v>44681.518557</v>
      </c>
      <c r="N161" s="224">
        <v>10000</v>
      </c>
      <c r="O161" s="227">
        <v>446815185.57</v>
      </c>
      <c r="P161" s="223">
        <v>446815185.57</v>
      </c>
      <c r="Q161" s="226">
        <v>446775893.8</v>
      </c>
      <c r="R161" s="226" t="s">
        <v>469</v>
      </c>
    </row>
    <row r="162" spans="1:18" ht="15">
      <c r="A162" s="215" t="s">
        <v>341</v>
      </c>
      <c r="B162" s="216" t="s">
        <v>469</v>
      </c>
      <c r="C162" s="216" t="s">
        <v>469</v>
      </c>
      <c r="D162" s="217" t="s">
        <v>469</v>
      </c>
      <c r="E162" s="218" t="s">
        <v>108</v>
      </c>
      <c r="F162" s="219" t="s">
        <v>364</v>
      </c>
      <c r="G162" s="220" t="s">
        <v>41</v>
      </c>
      <c r="H162" s="218" t="s">
        <v>472</v>
      </c>
      <c r="I162" s="218" t="s">
        <v>473</v>
      </c>
      <c r="J162" s="220" t="s">
        <v>311</v>
      </c>
      <c r="K162" s="221" t="s">
        <v>303</v>
      </c>
      <c r="L162" s="222" t="s">
        <v>303</v>
      </c>
      <c r="M162" s="223">
        <v>44682.11572</v>
      </c>
      <c r="N162" s="224">
        <v>9999.126104</v>
      </c>
      <c r="O162" s="227">
        <v>446782109.7</v>
      </c>
      <c r="P162" s="223">
        <v>446782109.7</v>
      </c>
      <c r="Q162" s="226">
        <v>0</v>
      </c>
      <c r="R162" s="226" t="s">
        <v>474</v>
      </c>
    </row>
    <row r="163" spans="1:18" ht="15">
      <c r="A163" s="215" t="s">
        <v>476</v>
      </c>
      <c r="B163" s="216" t="s">
        <v>469</v>
      </c>
      <c r="C163" s="216" t="s">
        <v>469</v>
      </c>
      <c r="D163" s="217" t="s">
        <v>469</v>
      </c>
      <c r="E163" s="218" t="s">
        <v>109</v>
      </c>
      <c r="F163" s="219" t="s">
        <v>364</v>
      </c>
      <c r="G163" s="220" t="s">
        <v>41</v>
      </c>
      <c r="H163" s="218" t="s">
        <v>467</v>
      </c>
      <c r="I163" s="218" t="s">
        <v>468</v>
      </c>
      <c r="J163" s="220" t="s">
        <v>302</v>
      </c>
      <c r="K163" s="221" t="s">
        <v>303</v>
      </c>
      <c r="L163" s="222" t="s">
        <v>303</v>
      </c>
      <c r="M163" s="223">
        <v>23455.299048</v>
      </c>
      <c r="N163" s="224">
        <v>10000</v>
      </c>
      <c r="O163" s="227">
        <v>234552990.48</v>
      </c>
      <c r="P163" s="223">
        <v>234552990.48</v>
      </c>
      <c r="Q163" s="226">
        <v>234532364.5</v>
      </c>
      <c r="R163" s="226" t="s">
        <v>469</v>
      </c>
    </row>
    <row r="164" spans="1:18" ht="15">
      <c r="A164" s="215" t="s">
        <v>477</v>
      </c>
      <c r="B164" s="216" t="s">
        <v>469</v>
      </c>
      <c r="C164" s="216" t="s">
        <v>469</v>
      </c>
      <c r="D164" s="217" t="s">
        <v>469</v>
      </c>
      <c r="E164" s="218" t="s">
        <v>109</v>
      </c>
      <c r="F164" s="219" t="s">
        <v>364</v>
      </c>
      <c r="G164" s="220" t="s">
        <v>41</v>
      </c>
      <c r="H164" s="218" t="s">
        <v>472</v>
      </c>
      <c r="I164" s="218" t="s">
        <v>473</v>
      </c>
      <c r="J164" s="220" t="s">
        <v>311</v>
      </c>
      <c r="K164" s="221" t="s">
        <v>303</v>
      </c>
      <c r="L164" s="222" t="s">
        <v>303</v>
      </c>
      <c r="M164" s="223">
        <v>23455.045157</v>
      </c>
      <c r="N164" s="224">
        <v>9999.126104</v>
      </c>
      <c r="O164" s="227">
        <v>234529954.3</v>
      </c>
      <c r="P164" s="223">
        <v>234529954.3</v>
      </c>
      <c r="Q164" s="226">
        <v>0</v>
      </c>
      <c r="R164" s="226" t="s">
        <v>474</v>
      </c>
    </row>
    <row r="165" spans="1:18" ht="15">
      <c r="A165" s="215" t="s">
        <v>475</v>
      </c>
      <c r="B165" s="216" t="s">
        <v>474</v>
      </c>
      <c r="C165" s="216" t="s">
        <v>474</v>
      </c>
      <c r="D165" s="217" t="s">
        <v>474</v>
      </c>
      <c r="E165" s="218" t="s">
        <v>103</v>
      </c>
      <c r="F165" s="219" t="s">
        <v>364</v>
      </c>
      <c r="G165" s="220" t="s">
        <v>41</v>
      </c>
      <c r="H165" s="218" t="s">
        <v>472</v>
      </c>
      <c r="I165" s="218" t="s">
        <v>473</v>
      </c>
      <c r="J165" s="220" t="s">
        <v>302</v>
      </c>
      <c r="K165" s="221" t="s">
        <v>303</v>
      </c>
      <c r="L165" s="222" t="s">
        <v>303</v>
      </c>
      <c r="M165" s="223">
        <v>78834.085751</v>
      </c>
      <c r="N165" s="224">
        <v>10000</v>
      </c>
      <c r="O165" s="227">
        <v>788340857.51</v>
      </c>
      <c r="P165" s="223">
        <v>788340857.51</v>
      </c>
      <c r="Q165" s="226">
        <v>788271964.7</v>
      </c>
      <c r="R165" s="226" t="s">
        <v>474</v>
      </c>
    </row>
    <row r="166" spans="1:18" ht="15">
      <c r="A166" s="215" t="s">
        <v>412</v>
      </c>
      <c r="B166" s="216" t="s">
        <v>474</v>
      </c>
      <c r="C166" s="216" t="s">
        <v>474</v>
      </c>
      <c r="D166" s="217" t="s">
        <v>474</v>
      </c>
      <c r="E166" s="218" t="s">
        <v>103</v>
      </c>
      <c r="F166" s="219" t="s">
        <v>364</v>
      </c>
      <c r="G166" s="220" t="s">
        <v>41</v>
      </c>
      <c r="H166" s="218" t="s">
        <v>478</v>
      </c>
      <c r="I166" s="218" t="s">
        <v>479</v>
      </c>
      <c r="J166" s="220" t="s">
        <v>311</v>
      </c>
      <c r="K166" s="221" t="s">
        <v>303</v>
      </c>
      <c r="L166" s="222" t="s">
        <v>303</v>
      </c>
      <c r="M166" s="223">
        <v>78833.586784</v>
      </c>
      <c r="N166" s="224">
        <v>9999.128843</v>
      </c>
      <c r="O166" s="227">
        <v>788267191.4</v>
      </c>
      <c r="P166" s="223">
        <v>788267191.4</v>
      </c>
      <c r="Q166" s="226">
        <v>0</v>
      </c>
      <c r="R166" s="226" t="s">
        <v>480</v>
      </c>
    </row>
    <row r="167" spans="1:18" ht="15">
      <c r="A167" s="215" t="s">
        <v>425</v>
      </c>
      <c r="B167" s="216" t="s">
        <v>474</v>
      </c>
      <c r="C167" s="216" t="s">
        <v>474</v>
      </c>
      <c r="D167" s="217" t="s">
        <v>474</v>
      </c>
      <c r="E167" s="218" t="s">
        <v>104</v>
      </c>
      <c r="F167" s="219" t="s">
        <v>364</v>
      </c>
      <c r="G167" s="220" t="s">
        <v>41</v>
      </c>
      <c r="H167" s="218" t="s">
        <v>472</v>
      </c>
      <c r="I167" s="218" t="s">
        <v>473</v>
      </c>
      <c r="J167" s="220" t="s">
        <v>302</v>
      </c>
      <c r="K167" s="221" t="s">
        <v>303</v>
      </c>
      <c r="L167" s="222" t="s">
        <v>303</v>
      </c>
      <c r="M167" s="223">
        <v>63724.898509</v>
      </c>
      <c r="N167" s="224">
        <v>10000</v>
      </c>
      <c r="O167" s="227">
        <v>637248985.09</v>
      </c>
      <c r="P167" s="223">
        <v>637248985.09</v>
      </c>
      <c r="Q167" s="226">
        <v>637193296.1</v>
      </c>
      <c r="R167" s="226" t="s">
        <v>474</v>
      </c>
    </row>
    <row r="168" spans="1:18" ht="15">
      <c r="A168" s="215" t="s">
        <v>426</v>
      </c>
      <c r="B168" s="216" t="s">
        <v>474</v>
      </c>
      <c r="C168" s="216" t="s">
        <v>474</v>
      </c>
      <c r="D168" s="217" t="s">
        <v>474</v>
      </c>
      <c r="E168" s="218" t="s">
        <v>104</v>
      </c>
      <c r="F168" s="219" t="s">
        <v>364</v>
      </c>
      <c r="G168" s="220" t="s">
        <v>41</v>
      </c>
      <c r="H168" s="218" t="s">
        <v>478</v>
      </c>
      <c r="I168" s="218" t="s">
        <v>479</v>
      </c>
      <c r="J168" s="220" t="s">
        <v>311</v>
      </c>
      <c r="K168" s="221" t="s">
        <v>303</v>
      </c>
      <c r="L168" s="222" t="s">
        <v>303</v>
      </c>
      <c r="M168" s="223">
        <v>63725.344979</v>
      </c>
      <c r="N168" s="224">
        <v>9999.128843</v>
      </c>
      <c r="O168" s="227">
        <v>637197935</v>
      </c>
      <c r="P168" s="223">
        <v>637197935</v>
      </c>
      <c r="Q168" s="226">
        <v>0</v>
      </c>
      <c r="R168" s="226" t="s">
        <v>480</v>
      </c>
    </row>
    <row r="169" spans="1:18" ht="15">
      <c r="A169" s="215" t="s">
        <v>442</v>
      </c>
      <c r="B169" s="216" t="s">
        <v>474</v>
      </c>
      <c r="C169" s="216" t="s">
        <v>474</v>
      </c>
      <c r="D169" s="217" t="s">
        <v>474</v>
      </c>
      <c r="E169" s="218" t="s">
        <v>105</v>
      </c>
      <c r="F169" s="219" t="s">
        <v>364</v>
      </c>
      <c r="G169" s="220" t="s">
        <v>41</v>
      </c>
      <c r="H169" s="218" t="s">
        <v>472</v>
      </c>
      <c r="I169" s="218" t="s">
        <v>473</v>
      </c>
      <c r="J169" s="220" t="s">
        <v>302</v>
      </c>
      <c r="K169" s="221" t="s">
        <v>303</v>
      </c>
      <c r="L169" s="222" t="s">
        <v>303</v>
      </c>
      <c r="M169" s="223">
        <v>23695.207413</v>
      </c>
      <c r="N169" s="224">
        <v>10000</v>
      </c>
      <c r="O169" s="227">
        <v>236952074.13</v>
      </c>
      <c r="P169" s="223">
        <v>236952074.13</v>
      </c>
      <c r="Q169" s="226">
        <v>236931367</v>
      </c>
      <c r="R169" s="226" t="s">
        <v>474</v>
      </c>
    </row>
    <row r="170" spans="1:18" ht="15">
      <c r="A170" s="215" t="s">
        <v>443</v>
      </c>
      <c r="B170" s="216" t="s">
        <v>474</v>
      </c>
      <c r="C170" s="216" t="s">
        <v>474</v>
      </c>
      <c r="D170" s="217" t="s">
        <v>474</v>
      </c>
      <c r="E170" s="218" t="s">
        <v>105</v>
      </c>
      <c r="F170" s="219" t="s">
        <v>364</v>
      </c>
      <c r="G170" s="220" t="s">
        <v>41</v>
      </c>
      <c r="H170" s="218" t="s">
        <v>478</v>
      </c>
      <c r="I170" s="218" t="s">
        <v>479</v>
      </c>
      <c r="J170" s="220" t="s">
        <v>311</v>
      </c>
      <c r="K170" s="221" t="s">
        <v>303</v>
      </c>
      <c r="L170" s="222" t="s">
        <v>303</v>
      </c>
      <c r="M170" s="223">
        <v>23695.244759</v>
      </c>
      <c r="N170" s="224">
        <v>9999.128843</v>
      </c>
      <c r="O170" s="227">
        <v>236931805.3</v>
      </c>
      <c r="P170" s="223">
        <v>236931805.3</v>
      </c>
      <c r="Q170" s="226">
        <v>0</v>
      </c>
      <c r="R170" s="226" t="s">
        <v>480</v>
      </c>
    </row>
    <row r="171" spans="1:18" ht="15">
      <c r="A171" s="215" t="s">
        <v>317</v>
      </c>
      <c r="B171" s="216" t="s">
        <v>474</v>
      </c>
      <c r="C171" s="216" t="s">
        <v>474</v>
      </c>
      <c r="D171" s="217" t="s">
        <v>474</v>
      </c>
      <c r="E171" s="218" t="s">
        <v>106</v>
      </c>
      <c r="F171" s="219" t="s">
        <v>364</v>
      </c>
      <c r="G171" s="220" t="s">
        <v>41</v>
      </c>
      <c r="H171" s="218" t="s">
        <v>472</v>
      </c>
      <c r="I171" s="218" t="s">
        <v>473</v>
      </c>
      <c r="J171" s="220" t="s">
        <v>302</v>
      </c>
      <c r="K171" s="221" t="s">
        <v>303</v>
      </c>
      <c r="L171" s="222" t="s">
        <v>303</v>
      </c>
      <c r="M171" s="223">
        <v>47796.029834</v>
      </c>
      <c r="N171" s="224">
        <v>10000</v>
      </c>
      <c r="O171" s="227">
        <v>477960298.34</v>
      </c>
      <c r="P171" s="223">
        <v>477960298.34</v>
      </c>
      <c r="Q171" s="226">
        <v>477918529.6</v>
      </c>
      <c r="R171" s="226" t="s">
        <v>474</v>
      </c>
    </row>
    <row r="172" spans="1:18" ht="15">
      <c r="A172" s="215" t="s">
        <v>362</v>
      </c>
      <c r="B172" s="216" t="s">
        <v>474</v>
      </c>
      <c r="C172" s="216" t="s">
        <v>474</v>
      </c>
      <c r="D172" s="217" t="s">
        <v>474</v>
      </c>
      <c r="E172" s="218" t="s">
        <v>106</v>
      </c>
      <c r="F172" s="219" t="s">
        <v>364</v>
      </c>
      <c r="G172" s="220" t="s">
        <v>41</v>
      </c>
      <c r="H172" s="218" t="s">
        <v>478</v>
      </c>
      <c r="I172" s="218" t="s">
        <v>479</v>
      </c>
      <c r="J172" s="220" t="s">
        <v>311</v>
      </c>
      <c r="K172" s="221" t="s">
        <v>303</v>
      </c>
      <c r="L172" s="222" t="s">
        <v>303</v>
      </c>
      <c r="M172" s="223">
        <v>47795.745185</v>
      </c>
      <c r="N172" s="224">
        <v>9999.128842</v>
      </c>
      <c r="O172" s="227">
        <v>477915814.2</v>
      </c>
      <c r="P172" s="223">
        <v>477915814.2</v>
      </c>
      <c r="Q172" s="226">
        <v>0</v>
      </c>
      <c r="R172" s="226" t="s">
        <v>480</v>
      </c>
    </row>
    <row r="173" spans="1:18" ht="15">
      <c r="A173" s="215" t="s">
        <v>392</v>
      </c>
      <c r="B173" s="216" t="s">
        <v>474</v>
      </c>
      <c r="C173" s="216" t="s">
        <v>474</v>
      </c>
      <c r="D173" s="217" t="s">
        <v>474</v>
      </c>
      <c r="E173" s="218" t="s">
        <v>107</v>
      </c>
      <c r="F173" s="219" t="s">
        <v>364</v>
      </c>
      <c r="G173" s="220" t="s">
        <v>41</v>
      </c>
      <c r="H173" s="218" t="s">
        <v>472</v>
      </c>
      <c r="I173" s="218" t="s">
        <v>473</v>
      </c>
      <c r="J173" s="220" t="s">
        <v>302</v>
      </c>
      <c r="K173" s="221" t="s">
        <v>303</v>
      </c>
      <c r="L173" s="222" t="s">
        <v>303</v>
      </c>
      <c r="M173" s="223">
        <v>14812.617616</v>
      </c>
      <c r="N173" s="224">
        <v>10000</v>
      </c>
      <c r="O173" s="227">
        <v>148126176.16</v>
      </c>
      <c r="P173" s="223">
        <v>148126176.16</v>
      </c>
      <c r="Q173" s="226">
        <v>148113231.5</v>
      </c>
      <c r="R173" s="226" t="s">
        <v>474</v>
      </c>
    </row>
    <row r="174" spans="1:18" ht="15">
      <c r="A174" s="215" t="s">
        <v>407</v>
      </c>
      <c r="B174" s="216" t="s">
        <v>474</v>
      </c>
      <c r="C174" s="216" t="s">
        <v>474</v>
      </c>
      <c r="D174" s="217" t="s">
        <v>474</v>
      </c>
      <c r="E174" s="218" t="s">
        <v>107</v>
      </c>
      <c r="F174" s="219" t="s">
        <v>364</v>
      </c>
      <c r="G174" s="220" t="s">
        <v>41</v>
      </c>
      <c r="H174" s="218" t="s">
        <v>478</v>
      </c>
      <c r="I174" s="218" t="s">
        <v>479</v>
      </c>
      <c r="J174" s="220" t="s">
        <v>311</v>
      </c>
      <c r="K174" s="221" t="s">
        <v>303</v>
      </c>
      <c r="L174" s="222" t="s">
        <v>303</v>
      </c>
      <c r="M174" s="223">
        <v>14813.260656</v>
      </c>
      <c r="N174" s="224">
        <v>9999.128844</v>
      </c>
      <c r="O174" s="227">
        <v>148119701.9</v>
      </c>
      <c r="P174" s="223">
        <v>148119701.9</v>
      </c>
      <c r="Q174" s="226">
        <v>0</v>
      </c>
      <c r="R174" s="226" t="s">
        <v>480</v>
      </c>
    </row>
    <row r="175" spans="1:18" ht="15">
      <c r="A175" s="215" t="s">
        <v>344</v>
      </c>
      <c r="B175" s="216" t="s">
        <v>474</v>
      </c>
      <c r="C175" s="216" t="s">
        <v>474</v>
      </c>
      <c r="D175" s="217" t="s">
        <v>474</v>
      </c>
      <c r="E175" s="218" t="s">
        <v>108</v>
      </c>
      <c r="F175" s="219" t="s">
        <v>364</v>
      </c>
      <c r="G175" s="220" t="s">
        <v>41</v>
      </c>
      <c r="H175" s="218" t="s">
        <v>472</v>
      </c>
      <c r="I175" s="218" t="s">
        <v>473</v>
      </c>
      <c r="J175" s="220" t="s">
        <v>302</v>
      </c>
      <c r="K175" s="221" t="s">
        <v>303</v>
      </c>
      <c r="L175" s="222" t="s">
        <v>303</v>
      </c>
      <c r="M175" s="223">
        <v>44682.11572</v>
      </c>
      <c r="N175" s="224">
        <v>10000</v>
      </c>
      <c r="O175" s="227">
        <v>446821157.2</v>
      </c>
      <c r="P175" s="223">
        <v>446821157.2</v>
      </c>
      <c r="Q175" s="226">
        <v>446782109.7</v>
      </c>
      <c r="R175" s="226" t="s">
        <v>474</v>
      </c>
    </row>
    <row r="176" spans="1:18" ht="15">
      <c r="A176" s="215" t="s">
        <v>373</v>
      </c>
      <c r="B176" s="216" t="s">
        <v>474</v>
      </c>
      <c r="C176" s="216" t="s">
        <v>474</v>
      </c>
      <c r="D176" s="217" t="s">
        <v>474</v>
      </c>
      <c r="E176" s="218" t="s">
        <v>108</v>
      </c>
      <c r="F176" s="219" t="s">
        <v>364</v>
      </c>
      <c r="G176" s="220" t="s">
        <v>41</v>
      </c>
      <c r="H176" s="218" t="s">
        <v>478</v>
      </c>
      <c r="I176" s="218" t="s">
        <v>479</v>
      </c>
      <c r="J176" s="220" t="s">
        <v>311</v>
      </c>
      <c r="K176" s="221" t="s">
        <v>303</v>
      </c>
      <c r="L176" s="222" t="s">
        <v>303</v>
      </c>
      <c r="M176" s="223">
        <v>44681.518609</v>
      </c>
      <c r="N176" s="224">
        <v>9999.128844</v>
      </c>
      <c r="O176" s="227">
        <v>446776261.5</v>
      </c>
      <c r="P176" s="223">
        <v>446776261.5</v>
      </c>
      <c r="Q176" s="226">
        <v>0</v>
      </c>
      <c r="R176" s="226" t="s">
        <v>480</v>
      </c>
    </row>
    <row r="177" spans="1:18" ht="15">
      <c r="A177" s="215" t="s">
        <v>481</v>
      </c>
      <c r="B177" s="216" t="s">
        <v>474</v>
      </c>
      <c r="C177" s="216" t="s">
        <v>474</v>
      </c>
      <c r="D177" s="217" t="s">
        <v>474</v>
      </c>
      <c r="E177" s="218" t="s">
        <v>109</v>
      </c>
      <c r="F177" s="219" t="s">
        <v>364</v>
      </c>
      <c r="G177" s="220" t="s">
        <v>41</v>
      </c>
      <c r="H177" s="218" t="s">
        <v>472</v>
      </c>
      <c r="I177" s="218" t="s">
        <v>473</v>
      </c>
      <c r="J177" s="220" t="s">
        <v>302</v>
      </c>
      <c r="K177" s="221" t="s">
        <v>303</v>
      </c>
      <c r="L177" s="222" t="s">
        <v>303</v>
      </c>
      <c r="M177" s="223">
        <v>23455.045157</v>
      </c>
      <c r="N177" s="224">
        <v>10000</v>
      </c>
      <c r="O177" s="227">
        <v>234550451.57</v>
      </c>
      <c r="P177" s="223">
        <v>234550451.57</v>
      </c>
      <c r="Q177" s="226">
        <v>234529954.3</v>
      </c>
      <c r="R177" s="226" t="s">
        <v>474</v>
      </c>
    </row>
    <row r="178" spans="1:18" ht="15">
      <c r="A178" s="215" t="s">
        <v>482</v>
      </c>
      <c r="B178" s="216" t="s">
        <v>474</v>
      </c>
      <c r="C178" s="216" t="s">
        <v>474</v>
      </c>
      <c r="D178" s="217" t="s">
        <v>474</v>
      </c>
      <c r="E178" s="218" t="s">
        <v>109</v>
      </c>
      <c r="F178" s="219" t="s">
        <v>364</v>
      </c>
      <c r="G178" s="220" t="s">
        <v>41</v>
      </c>
      <c r="H178" s="218" t="s">
        <v>478</v>
      </c>
      <c r="I178" s="218" t="s">
        <v>479</v>
      </c>
      <c r="J178" s="220" t="s">
        <v>311</v>
      </c>
      <c r="K178" s="221" t="s">
        <v>303</v>
      </c>
      <c r="L178" s="222" t="s">
        <v>303</v>
      </c>
      <c r="M178" s="223">
        <v>23455.299026</v>
      </c>
      <c r="N178" s="224">
        <v>9999.128842</v>
      </c>
      <c r="O178" s="227">
        <v>234532557</v>
      </c>
      <c r="P178" s="223">
        <v>234532557</v>
      </c>
      <c r="Q178" s="226">
        <v>0</v>
      </c>
      <c r="R178" s="226" t="s">
        <v>480</v>
      </c>
    </row>
    <row r="179" spans="1:18" ht="15">
      <c r="A179" s="215" t="s">
        <v>425</v>
      </c>
      <c r="B179" s="216" t="s">
        <v>480</v>
      </c>
      <c r="C179" s="216" t="s">
        <v>480</v>
      </c>
      <c r="D179" s="217" t="s">
        <v>480</v>
      </c>
      <c r="E179" s="218" t="s">
        <v>103</v>
      </c>
      <c r="F179" s="219" t="s">
        <v>364</v>
      </c>
      <c r="G179" s="220" t="s">
        <v>41</v>
      </c>
      <c r="H179" s="218" t="s">
        <v>478</v>
      </c>
      <c r="I179" s="218" t="s">
        <v>479</v>
      </c>
      <c r="J179" s="220" t="s">
        <v>302</v>
      </c>
      <c r="K179" s="221" t="s">
        <v>303</v>
      </c>
      <c r="L179" s="222" t="s">
        <v>303</v>
      </c>
      <c r="M179" s="223">
        <v>78833.586784</v>
      </c>
      <c r="N179" s="224">
        <v>10000</v>
      </c>
      <c r="O179" s="227">
        <v>788335867.84</v>
      </c>
      <c r="P179" s="223">
        <v>788335867.84</v>
      </c>
      <c r="Q179" s="226">
        <v>788267191.4</v>
      </c>
      <c r="R179" s="226" t="s">
        <v>480</v>
      </c>
    </row>
    <row r="180" spans="1:18" ht="15">
      <c r="A180" s="215" t="s">
        <v>426</v>
      </c>
      <c r="B180" s="216" t="s">
        <v>480</v>
      </c>
      <c r="C180" s="216" t="s">
        <v>480</v>
      </c>
      <c r="D180" s="217" t="s">
        <v>480</v>
      </c>
      <c r="E180" s="218" t="s">
        <v>103</v>
      </c>
      <c r="F180" s="219" t="s">
        <v>364</v>
      </c>
      <c r="G180" s="220" t="s">
        <v>41</v>
      </c>
      <c r="H180" s="218" t="s">
        <v>483</v>
      </c>
      <c r="I180" s="218" t="s">
        <v>484</v>
      </c>
      <c r="J180" s="220" t="s">
        <v>311</v>
      </c>
      <c r="K180" s="221" t="s">
        <v>303</v>
      </c>
      <c r="L180" s="222" t="s">
        <v>303</v>
      </c>
      <c r="M180" s="223">
        <v>78833.586784</v>
      </c>
      <c r="N180" s="224">
        <v>9997.386984</v>
      </c>
      <c r="O180" s="227">
        <v>788129874.4</v>
      </c>
      <c r="P180" s="223">
        <v>788129874.4</v>
      </c>
      <c r="Q180" s="226">
        <v>0</v>
      </c>
      <c r="R180" s="226" t="s">
        <v>485</v>
      </c>
    </row>
    <row r="181" spans="1:18" ht="15">
      <c r="A181" s="215" t="s">
        <v>486</v>
      </c>
      <c r="B181" s="216" t="s">
        <v>480</v>
      </c>
      <c r="C181" s="216" t="s">
        <v>480</v>
      </c>
      <c r="D181" s="217" t="s">
        <v>480</v>
      </c>
      <c r="E181" s="218" t="s">
        <v>104</v>
      </c>
      <c r="F181" s="219" t="s">
        <v>364</v>
      </c>
      <c r="G181" s="220" t="s">
        <v>41</v>
      </c>
      <c r="H181" s="218" t="s">
        <v>478</v>
      </c>
      <c r="I181" s="218" t="s">
        <v>479</v>
      </c>
      <c r="J181" s="220" t="s">
        <v>302</v>
      </c>
      <c r="K181" s="221" t="s">
        <v>303</v>
      </c>
      <c r="L181" s="222" t="s">
        <v>303</v>
      </c>
      <c r="M181" s="223">
        <v>63725.344979</v>
      </c>
      <c r="N181" s="224">
        <v>10000</v>
      </c>
      <c r="O181" s="227">
        <v>637253449.79</v>
      </c>
      <c r="P181" s="223">
        <v>637253449.79</v>
      </c>
      <c r="Q181" s="226">
        <v>637197935</v>
      </c>
      <c r="R181" s="226" t="s">
        <v>480</v>
      </c>
    </row>
    <row r="182" spans="1:18" ht="15">
      <c r="A182" s="215" t="s">
        <v>427</v>
      </c>
      <c r="B182" s="216" t="s">
        <v>480</v>
      </c>
      <c r="C182" s="216" t="s">
        <v>480</v>
      </c>
      <c r="D182" s="217" t="s">
        <v>480</v>
      </c>
      <c r="E182" s="218" t="s">
        <v>104</v>
      </c>
      <c r="F182" s="219" t="s">
        <v>364</v>
      </c>
      <c r="G182" s="220" t="s">
        <v>41</v>
      </c>
      <c r="H182" s="218" t="s">
        <v>483</v>
      </c>
      <c r="I182" s="218" t="s">
        <v>484</v>
      </c>
      <c r="J182" s="220" t="s">
        <v>311</v>
      </c>
      <c r="K182" s="221" t="s">
        <v>303</v>
      </c>
      <c r="L182" s="222" t="s">
        <v>303</v>
      </c>
      <c r="M182" s="223">
        <v>63725.344979</v>
      </c>
      <c r="N182" s="224">
        <v>9997.386985</v>
      </c>
      <c r="O182" s="227">
        <v>637086934.5</v>
      </c>
      <c r="P182" s="223">
        <v>637086934.5</v>
      </c>
      <c r="Q182" s="226">
        <v>0</v>
      </c>
      <c r="R182" s="226" t="s">
        <v>485</v>
      </c>
    </row>
    <row r="183" spans="1:18" ht="15">
      <c r="A183" s="215" t="s">
        <v>462</v>
      </c>
      <c r="B183" s="216" t="s">
        <v>480</v>
      </c>
      <c r="C183" s="216" t="s">
        <v>480</v>
      </c>
      <c r="D183" s="217" t="s">
        <v>480</v>
      </c>
      <c r="E183" s="218" t="s">
        <v>105</v>
      </c>
      <c r="F183" s="219" t="s">
        <v>364</v>
      </c>
      <c r="G183" s="220" t="s">
        <v>41</v>
      </c>
      <c r="H183" s="218" t="s">
        <v>478</v>
      </c>
      <c r="I183" s="218" t="s">
        <v>479</v>
      </c>
      <c r="J183" s="220" t="s">
        <v>302</v>
      </c>
      <c r="K183" s="221" t="s">
        <v>303</v>
      </c>
      <c r="L183" s="222" t="s">
        <v>303</v>
      </c>
      <c r="M183" s="223">
        <v>23695.244759</v>
      </c>
      <c r="N183" s="224">
        <v>10000</v>
      </c>
      <c r="O183" s="227">
        <v>236952447.59</v>
      </c>
      <c r="P183" s="223">
        <v>236952447.59</v>
      </c>
      <c r="Q183" s="226">
        <v>236931805.3</v>
      </c>
      <c r="R183" s="226" t="s">
        <v>480</v>
      </c>
    </row>
    <row r="184" spans="1:18" ht="15">
      <c r="A184" s="215" t="s">
        <v>463</v>
      </c>
      <c r="B184" s="216" t="s">
        <v>480</v>
      </c>
      <c r="C184" s="216" t="s">
        <v>480</v>
      </c>
      <c r="D184" s="217" t="s">
        <v>480</v>
      </c>
      <c r="E184" s="218" t="s">
        <v>105</v>
      </c>
      <c r="F184" s="219" t="s">
        <v>364</v>
      </c>
      <c r="G184" s="220" t="s">
        <v>41</v>
      </c>
      <c r="H184" s="218" t="s">
        <v>483</v>
      </c>
      <c r="I184" s="218" t="s">
        <v>484</v>
      </c>
      <c r="J184" s="220" t="s">
        <v>311</v>
      </c>
      <c r="K184" s="221" t="s">
        <v>303</v>
      </c>
      <c r="L184" s="222" t="s">
        <v>303</v>
      </c>
      <c r="M184" s="223">
        <v>23695.244759</v>
      </c>
      <c r="N184" s="224">
        <v>9997.386982</v>
      </c>
      <c r="O184" s="227">
        <v>236890531.5</v>
      </c>
      <c r="P184" s="223">
        <v>236890531.5</v>
      </c>
      <c r="Q184" s="226">
        <v>0</v>
      </c>
      <c r="R184" s="226" t="s">
        <v>485</v>
      </c>
    </row>
    <row r="185" spans="1:18" ht="15">
      <c r="A185" s="215" t="s">
        <v>367</v>
      </c>
      <c r="B185" s="216" t="s">
        <v>480</v>
      </c>
      <c r="C185" s="216" t="s">
        <v>480</v>
      </c>
      <c r="D185" s="217" t="s">
        <v>480</v>
      </c>
      <c r="E185" s="218" t="s">
        <v>106</v>
      </c>
      <c r="F185" s="219" t="s">
        <v>364</v>
      </c>
      <c r="G185" s="220" t="s">
        <v>41</v>
      </c>
      <c r="H185" s="218" t="s">
        <v>478</v>
      </c>
      <c r="I185" s="218" t="s">
        <v>479</v>
      </c>
      <c r="J185" s="220" t="s">
        <v>302</v>
      </c>
      <c r="K185" s="221" t="s">
        <v>303</v>
      </c>
      <c r="L185" s="222" t="s">
        <v>303</v>
      </c>
      <c r="M185" s="223">
        <v>47795.745185</v>
      </c>
      <c r="N185" s="224">
        <v>10000</v>
      </c>
      <c r="O185" s="227">
        <v>477957451.85</v>
      </c>
      <c r="P185" s="223">
        <v>477957451.85</v>
      </c>
      <c r="Q185" s="226">
        <v>477915814.2</v>
      </c>
      <c r="R185" s="226" t="s">
        <v>480</v>
      </c>
    </row>
    <row r="186" spans="1:18" ht="15">
      <c r="A186" s="215" t="s">
        <v>381</v>
      </c>
      <c r="B186" s="216" t="s">
        <v>480</v>
      </c>
      <c r="C186" s="216" t="s">
        <v>480</v>
      </c>
      <c r="D186" s="217" t="s">
        <v>480</v>
      </c>
      <c r="E186" s="218" t="s">
        <v>106</v>
      </c>
      <c r="F186" s="219" t="s">
        <v>364</v>
      </c>
      <c r="G186" s="220" t="s">
        <v>41</v>
      </c>
      <c r="H186" s="218" t="s">
        <v>483</v>
      </c>
      <c r="I186" s="218" t="s">
        <v>484</v>
      </c>
      <c r="J186" s="220" t="s">
        <v>311</v>
      </c>
      <c r="K186" s="221" t="s">
        <v>303</v>
      </c>
      <c r="L186" s="222" t="s">
        <v>303</v>
      </c>
      <c r="M186" s="223">
        <v>47795.745185</v>
      </c>
      <c r="N186" s="224">
        <v>9997.386984</v>
      </c>
      <c r="O186" s="227">
        <v>477832560.8</v>
      </c>
      <c r="P186" s="223">
        <v>477832560.8</v>
      </c>
      <c r="Q186" s="226">
        <v>0</v>
      </c>
      <c r="R186" s="226" t="s">
        <v>485</v>
      </c>
    </row>
    <row r="187" spans="1:18" ht="15">
      <c r="A187" s="215" t="s">
        <v>408</v>
      </c>
      <c r="B187" s="216" t="s">
        <v>480</v>
      </c>
      <c r="C187" s="216" t="s">
        <v>480</v>
      </c>
      <c r="D187" s="217" t="s">
        <v>480</v>
      </c>
      <c r="E187" s="218" t="s">
        <v>107</v>
      </c>
      <c r="F187" s="219" t="s">
        <v>364</v>
      </c>
      <c r="G187" s="220" t="s">
        <v>41</v>
      </c>
      <c r="H187" s="218" t="s">
        <v>478</v>
      </c>
      <c r="I187" s="218" t="s">
        <v>479</v>
      </c>
      <c r="J187" s="220" t="s">
        <v>302</v>
      </c>
      <c r="K187" s="221" t="s">
        <v>303</v>
      </c>
      <c r="L187" s="222" t="s">
        <v>303</v>
      </c>
      <c r="M187" s="223">
        <v>14813.260656</v>
      </c>
      <c r="N187" s="224">
        <v>10000</v>
      </c>
      <c r="O187" s="227">
        <v>148132606.56</v>
      </c>
      <c r="P187" s="223">
        <v>148132606.56</v>
      </c>
      <c r="Q187" s="226">
        <v>148119701.9</v>
      </c>
      <c r="R187" s="226" t="s">
        <v>480</v>
      </c>
    </row>
    <row r="188" spans="1:18" ht="15">
      <c r="A188" s="215" t="s">
        <v>487</v>
      </c>
      <c r="B188" s="216" t="s">
        <v>480</v>
      </c>
      <c r="C188" s="216" t="s">
        <v>480</v>
      </c>
      <c r="D188" s="217" t="s">
        <v>480</v>
      </c>
      <c r="E188" s="218" t="s">
        <v>107</v>
      </c>
      <c r="F188" s="219" t="s">
        <v>364</v>
      </c>
      <c r="G188" s="220" t="s">
        <v>41</v>
      </c>
      <c r="H188" s="218" t="s">
        <v>483</v>
      </c>
      <c r="I188" s="218" t="s">
        <v>484</v>
      </c>
      <c r="J188" s="220" t="s">
        <v>311</v>
      </c>
      <c r="K188" s="221" t="s">
        <v>303</v>
      </c>
      <c r="L188" s="222" t="s">
        <v>303</v>
      </c>
      <c r="M188" s="223">
        <v>14813.260656</v>
      </c>
      <c r="N188" s="224">
        <v>9997.386986</v>
      </c>
      <c r="O188" s="227">
        <v>148093899.3</v>
      </c>
      <c r="P188" s="223">
        <v>148093899.3</v>
      </c>
      <c r="Q188" s="226">
        <v>0</v>
      </c>
      <c r="R188" s="226" t="s">
        <v>485</v>
      </c>
    </row>
    <row r="189" spans="1:18" ht="15">
      <c r="A189" s="215" t="s">
        <v>374</v>
      </c>
      <c r="B189" s="216" t="s">
        <v>480</v>
      </c>
      <c r="C189" s="216" t="s">
        <v>480</v>
      </c>
      <c r="D189" s="217" t="s">
        <v>480</v>
      </c>
      <c r="E189" s="218" t="s">
        <v>108</v>
      </c>
      <c r="F189" s="219" t="s">
        <v>364</v>
      </c>
      <c r="G189" s="220" t="s">
        <v>41</v>
      </c>
      <c r="H189" s="218" t="s">
        <v>478</v>
      </c>
      <c r="I189" s="218" t="s">
        <v>479</v>
      </c>
      <c r="J189" s="220" t="s">
        <v>302</v>
      </c>
      <c r="K189" s="221" t="s">
        <v>303</v>
      </c>
      <c r="L189" s="222" t="s">
        <v>303</v>
      </c>
      <c r="M189" s="223">
        <v>44681.518609</v>
      </c>
      <c r="N189" s="224">
        <v>10000</v>
      </c>
      <c r="O189" s="227">
        <v>446815186.09</v>
      </c>
      <c r="P189" s="223">
        <v>446815186.09</v>
      </c>
      <c r="Q189" s="226">
        <v>446776261.5</v>
      </c>
      <c r="R189" s="226" t="s">
        <v>480</v>
      </c>
    </row>
    <row r="190" spans="1:18" ht="15">
      <c r="A190" s="215" t="s">
        <v>387</v>
      </c>
      <c r="B190" s="216" t="s">
        <v>480</v>
      </c>
      <c r="C190" s="216" t="s">
        <v>480</v>
      </c>
      <c r="D190" s="217" t="s">
        <v>480</v>
      </c>
      <c r="E190" s="218" t="s">
        <v>108</v>
      </c>
      <c r="F190" s="219" t="s">
        <v>364</v>
      </c>
      <c r="G190" s="220" t="s">
        <v>41</v>
      </c>
      <c r="H190" s="218" t="s">
        <v>483</v>
      </c>
      <c r="I190" s="218" t="s">
        <v>484</v>
      </c>
      <c r="J190" s="220" t="s">
        <v>311</v>
      </c>
      <c r="K190" s="221" t="s">
        <v>303</v>
      </c>
      <c r="L190" s="222" t="s">
        <v>303</v>
      </c>
      <c r="M190" s="223">
        <v>44681.518609</v>
      </c>
      <c r="N190" s="224">
        <v>9997.386985</v>
      </c>
      <c r="O190" s="227">
        <v>446698432.6</v>
      </c>
      <c r="P190" s="223">
        <v>446698432.6</v>
      </c>
      <c r="Q190" s="226">
        <v>0</v>
      </c>
      <c r="R190" s="226" t="s">
        <v>485</v>
      </c>
    </row>
    <row r="191" spans="1:18" ht="15">
      <c r="A191" s="215" t="s">
        <v>488</v>
      </c>
      <c r="B191" s="216" t="s">
        <v>480</v>
      </c>
      <c r="C191" s="216" t="s">
        <v>480</v>
      </c>
      <c r="D191" s="217" t="s">
        <v>480</v>
      </c>
      <c r="E191" s="218" t="s">
        <v>109</v>
      </c>
      <c r="F191" s="219" t="s">
        <v>364</v>
      </c>
      <c r="G191" s="220" t="s">
        <v>41</v>
      </c>
      <c r="H191" s="218" t="s">
        <v>478</v>
      </c>
      <c r="I191" s="218" t="s">
        <v>479</v>
      </c>
      <c r="J191" s="220" t="s">
        <v>302</v>
      </c>
      <c r="K191" s="221" t="s">
        <v>303</v>
      </c>
      <c r="L191" s="222" t="s">
        <v>303</v>
      </c>
      <c r="M191" s="223">
        <v>23455.299026</v>
      </c>
      <c r="N191" s="224">
        <v>10000</v>
      </c>
      <c r="O191" s="227">
        <v>234552990.26</v>
      </c>
      <c r="P191" s="223">
        <v>234552990.26</v>
      </c>
      <c r="Q191" s="226">
        <v>234532557</v>
      </c>
      <c r="R191" s="226" t="s">
        <v>480</v>
      </c>
    </row>
    <row r="192" spans="1:18" ht="15">
      <c r="A192" s="215" t="s">
        <v>489</v>
      </c>
      <c r="B192" s="216" t="s">
        <v>480</v>
      </c>
      <c r="C192" s="216" t="s">
        <v>480</v>
      </c>
      <c r="D192" s="217" t="s">
        <v>480</v>
      </c>
      <c r="E192" s="218" t="s">
        <v>109</v>
      </c>
      <c r="F192" s="219" t="s">
        <v>364</v>
      </c>
      <c r="G192" s="220" t="s">
        <v>41</v>
      </c>
      <c r="H192" s="218" t="s">
        <v>483</v>
      </c>
      <c r="I192" s="218" t="s">
        <v>484</v>
      </c>
      <c r="J192" s="220" t="s">
        <v>311</v>
      </c>
      <c r="K192" s="221" t="s">
        <v>303</v>
      </c>
      <c r="L192" s="222" t="s">
        <v>303</v>
      </c>
      <c r="M192" s="223">
        <v>23455.299026</v>
      </c>
      <c r="N192" s="224">
        <v>9997.386984</v>
      </c>
      <c r="O192" s="227">
        <v>234491701.2</v>
      </c>
      <c r="P192" s="223">
        <v>234491701.2</v>
      </c>
      <c r="Q192" s="226">
        <v>0</v>
      </c>
      <c r="R192" s="226" t="s">
        <v>485</v>
      </c>
    </row>
    <row r="193" spans="1:18" ht="15">
      <c r="A193" s="215" t="s">
        <v>486</v>
      </c>
      <c r="B193" s="216" t="s">
        <v>485</v>
      </c>
      <c r="C193" s="216" t="s">
        <v>485</v>
      </c>
      <c r="D193" s="217" t="s">
        <v>485</v>
      </c>
      <c r="E193" s="218" t="s">
        <v>103</v>
      </c>
      <c r="F193" s="219" t="s">
        <v>364</v>
      </c>
      <c r="G193" s="220" t="s">
        <v>41</v>
      </c>
      <c r="H193" s="218" t="s">
        <v>483</v>
      </c>
      <c r="I193" s="218" t="s">
        <v>484</v>
      </c>
      <c r="J193" s="220" t="s">
        <v>302</v>
      </c>
      <c r="K193" s="221" t="s">
        <v>303</v>
      </c>
      <c r="L193" s="222" t="s">
        <v>303</v>
      </c>
      <c r="M193" s="223">
        <v>78833.586784</v>
      </c>
      <c r="N193" s="224">
        <v>10000</v>
      </c>
      <c r="O193" s="227">
        <v>788335867.84</v>
      </c>
      <c r="P193" s="223">
        <v>788335867.84</v>
      </c>
      <c r="Q193" s="226">
        <v>788129874.4</v>
      </c>
      <c r="R193" s="226" t="s">
        <v>485</v>
      </c>
    </row>
    <row r="194" spans="1:18" ht="15">
      <c r="A194" s="215" t="s">
        <v>427</v>
      </c>
      <c r="B194" s="216" t="s">
        <v>485</v>
      </c>
      <c r="C194" s="216" t="s">
        <v>485</v>
      </c>
      <c r="D194" s="217" t="s">
        <v>485</v>
      </c>
      <c r="E194" s="218" t="s">
        <v>103</v>
      </c>
      <c r="F194" s="219" t="s">
        <v>364</v>
      </c>
      <c r="G194" s="220" t="s">
        <v>41</v>
      </c>
      <c r="H194" s="218" t="s">
        <v>490</v>
      </c>
      <c r="I194" s="218" t="s">
        <v>491</v>
      </c>
      <c r="J194" s="220" t="s">
        <v>311</v>
      </c>
      <c r="K194" s="221" t="s">
        <v>303</v>
      </c>
      <c r="L194" s="222" t="s">
        <v>303</v>
      </c>
      <c r="M194" s="223">
        <v>78833.586784</v>
      </c>
      <c r="N194" s="224">
        <v>9999.123364</v>
      </c>
      <c r="O194" s="227">
        <v>788266759.5</v>
      </c>
      <c r="P194" s="223">
        <v>788266759.5</v>
      </c>
      <c r="Q194" s="226">
        <v>0</v>
      </c>
      <c r="R194" s="226" t="s">
        <v>492</v>
      </c>
    </row>
    <row r="195" spans="1:18" ht="15">
      <c r="A195" s="215" t="s">
        <v>456</v>
      </c>
      <c r="B195" s="216" t="s">
        <v>485</v>
      </c>
      <c r="C195" s="216" t="s">
        <v>485</v>
      </c>
      <c r="D195" s="217" t="s">
        <v>485</v>
      </c>
      <c r="E195" s="218" t="s">
        <v>104</v>
      </c>
      <c r="F195" s="219" t="s">
        <v>364</v>
      </c>
      <c r="G195" s="220" t="s">
        <v>41</v>
      </c>
      <c r="H195" s="218" t="s">
        <v>483</v>
      </c>
      <c r="I195" s="218" t="s">
        <v>484</v>
      </c>
      <c r="J195" s="220" t="s">
        <v>302</v>
      </c>
      <c r="K195" s="221" t="s">
        <v>303</v>
      </c>
      <c r="L195" s="222" t="s">
        <v>303</v>
      </c>
      <c r="M195" s="223">
        <v>63725.344979</v>
      </c>
      <c r="N195" s="224">
        <v>10000</v>
      </c>
      <c r="O195" s="227">
        <v>637253449.79</v>
      </c>
      <c r="P195" s="223">
        <v>637253449.79</v>
      </c>
      <c r="Q195" s="226">
        <v>637086934.5</v>
      </c>
      <c r="R195" s="226" t="s">
        <v>485</v>
      </c>
    </row>
    <row r="196" spans="1:18" ht="15">
      <c r="A196" s="215" t="s">
        <v>457</v>
      </c>
      <c r="B196" s="216" t="s">
        <v>485</v>
      </c>
      <c r="C196" s="216" t="s">
        <v>485</v>
      </c>
      <c r="D196" s="217" t="s">
        <v>485</v>
      </c>
      <c r="E196" s="218" t="s">
        <v>104</v>
      </c>
      <c r="F196" s="219" t="s">
        <v>364</v>
      </c>
      <c r="G196" s="220" t="s">
        <v>41</v>
      </c>
      <c r="H196" s="218" t="s">
        <v>490</v>
      </c>
      <c r="I196" s="218" t="s">
        <v>491</v>
      </c>
      <c r="J196" s="220" t="s">
        <v>311</v>
      </c>
      <c r="K196" s="221" t="s">
        <v>303</v>
      </c>
      <c r="L196" s="222" t="s">
        <v>303</v>
      </c>
      <c r="M196" s="223">
        <v>63725.344979</v>
      </c>
      <c r="N196" s="224">
        <v>9999.123365</v>
      </c>
      <c r="O196" s="227">
        <v>637197585.9</v>
      </c>
      <c r="P196" s="223">
        <v>637197585.9</v>
      </c>
      <c r="Q196" s="226">
        <v>0</v>
      </c>
      <c r="R196" s="226" t="s">
        <v>492</v>
      </c>
    </row>
    <row r="197" spans="1:18" ht="15">
      <c r="A197" s="215" t="s">
        <v>313</v>
      </c>
      <c r="B197" s="216" t="s">
        <v>485</v>
      </c>
      <c r="C197" s="216" t="s">
        <v>485</v>
      </c>
      <c r="D197" s="217" t="s">
        <v>485</v>
      </c>
      <c r="E197" s="218" t="s">
        <v>105</v>
      </c>
      <c r="F197" s="219" t="s">
        <v>364</v>
      </c>
      <c r="G197" s="220" t="s">
        <v>41</v>
      </c>
      <c r="H197" s="218" t="s">
        <v>483</v>
      </c>
      <c r="I197" s="218" t="s">
        <v>484</v>
      </c>
      <c r="J197" s="220" t="s">
        <v>302</v>
      </c>
      <c r="K197" s="221" t="s">
        <v>303</v>
      </c>
      <c r="L197" s="222" t="s">
        <v>303</v>
      </c>
      <c r="M197" s="223">
        <v>23695.244759</v>
      </c>
      <c r="N197" s="224">
        <v>10000</v>
      </c>
      <c r="O197" s="227">
        <v>236952447.59</v>
      </c>
      <c r="P197" s="223">
        <v>236952447.59</v>
      </c>
      <c r="Q197" s="226">
        <v>236890531.5</v>
      </c>
      <c r="R197" s="226" t="s">
        <v>485</v>
      </c>
    </row>
    <row r="198" spans="1:18" ht="15">
      <c r="A198" s="215" t="s">
        <v>296</v>
      </c>
      <c r="B198" s="216" t="s">
        <v>485</v>
      </c>
      <c r="C198" s="216" t="s">
        <v>485</v>
      </c>
      <c r="D198" s="217" t="s">
        <v>485</v>
      </c>
      <c r="E198" s="218" t="s">
        <v>105</v>
      </c>
      <c r="F198" s="219" t="s">
        <v>364</v>
      </c>
      <c r="G198" s="220" t="s">
        <v>41</v>
      </c>
      <c r="H198" s="218" t="s">
        <v>490</v>
      </c>
      <c r="I198" s="218" t="s">
        <v>491</v>
      </c>
      <c r="J198" s="220" t="s">
        <v>311</v>
      </c>
      <c r="K198" s="221" t="s">
        <v>303</v>
      </c>
      <c r="L198" s="222" t="s">
        <v>303</v>
      </c>
      <c r="M198" s="223">
        <v>23695.244759</v>
      </c>
      <c r="N198" s="224">
        <v>9999.123365</v>
      </c>
      <c r="O198" s="227">
        <v>236931675.5</v>
      </c>
      <c r="P198" s="223">
        <v>236931675.5</v>
      </c>
      <c r="Q198" s="226">
        <v>0</v>
      </c>
      <c r="R198" s="226" t="s">
        <v>492</v>
      </c>
    </row>
    <row r="199" spans="1:18" ht="15">
      <c r="A199" s="215" t="s">
        <v>382</v>
      </c>
      <c r="B199" s="216" t="s">
        <v>485</v>
      </c>
      <c r="C199" s="216" t="s">
        <v>485</v>
      </c>
      <c r="D199" s="217" t="s">
        <v>485</v>
      </c>
      <c r="E199" s="218" t="s">
        <v>106</v>
      </c>
      <c r="F199" s="219" t="s">
        <v>364</v>
      </c>
      <c r="G199" s="220" t="s">
        <v>41</v>
      </c>
      <c r="H199" s="218" t="s">
        <v>483</v>
      </c>
      <c r="I199" s="218" t="s">
        <v>484</v>
      </c>
      <c r="J199" s="220" t="s">
        <v>302</v>
      </c>
      <c r="K199" s="221" t="s">
        <v>303</v>
      </c>
      <c r="L199" s="222" t="s">
        <v>303</v>
      </c>
      <c r="M199" s="223">
        <v>47795.745185</v>
      </c>
      <c r="N199" s="224">
        <v>10000</v>
      </c>
      <c r="O199" s="227">
        <v>477957451.85</v>
      </c>
      <c r="P199" s="223">
        <v>477957451.85</v>
      </c>
      <c r="Q199" s="226">
        <v>477832560.8</v>
      </c>
      <c r="R199" s="226" t="s">
        <v>485</v>
      </c>
    </row>
    <row r="200" spans="1:18" ht="15">
      <c r="A200" s="215" t="s">
        <v>395</v>
      </c>
      <c r="B200" s="216" t="s">
        <v>485</v>
      </c>
      <c r="C200" s="216" t="s">
        <v>485</v>
      </c>
      <c r="D200" s="217" t="s">
        <v>485</v>
      </c>
      <c r="E200" s="218" t="s">
        <v>106</v>
      </c>
      <c r="F200" s="219" t="s">
        <v>364</v>
      </c>
      <c r="G200" s="220" t="s">
        <v>41</v>
      </c>
      <c r="H200" s="218" t="s">
        <v>490</v>
      </c>
      <c r="I200" s="218" t="s">
        <v>491</v>
      </c>
      <c r="J200" s="220" t="s">
        <v>311</v>
      </c>
      <c r="K200" s="221" t="s">
        <v>303</v>
      </c>
      <c r="L200" s="222" t="s">
        <v>303</v>
      </c>
      <c r="M200" s="223">
        <v>47795.745185</v>
      </c>
      <c r="N200" s="224">
        <v>9999.123364</v>
      </c>
      <c r="O200" s="227">
        <v>477915552.4</v>
      </c>
      <c r="P200" s="223">
        <v>477915552.4</v>
      </c>
      <c r="Q200" s="226">
        <v>0</v>
      </c>
      <c r="R200" s="226" t="s">
        <v>492</v>
      </c>
    </row>
    <row r="201" spans="1:18" ht="15">
      <c r="A201" s="215" t="s">
        <v>409</v>
      </c>
      <c r="B201" s="216" t="s">
        <v>485</v>
      </c>
      <c r="C201" s="216" t="s">
        <v>485</v>
      </c>
      <c r="D201" s="217" t="s">
        <v>485</v>
      </c>
      <c r="E201" s="218" t="s">
        <v>107</v>
      </c>
      <c r="F201" s="219" t="s">
        <v>364</v>
      </c>
      <c r="G201" s="220" t="s">
        <v>41</v>
      </c>
      <c r="H201" s="218" t="s">
        <v>483</v>
      </c>
      <c r="I201" s="218" t="s">
        <v>484</v>
      </c>
      <c r="J201" s="220" t="s">
        <v>302</v>
      </c>
      <c r="K201" s="221" t="s">
        <v>303</v>
      </c>
      <c r="L201" s="222" t="s">
        <v>303</v>
      </c>
      <c r="M201" s="223">
        <v>14813.260656</v>
      </c>
      <c r="N201" s="224">
        <v>10000</v>
      </c>
      <c r="O201" s="227">
        <v>148132606.56</v>
      </c>
      <c r="P201" s="223">
        <v>148132606.56</v>
      </c>
      <c r="Q201" s="226">
        <v>148093899.3</v>
      </c>
      <c r="R201" s="226" t="s">
        <v>485</v>
      </c>
    </row>
    <row r="202" spans="1:18" ht="15">
      <c r="A202" s="215" t="s">
        <v>423</v>
      </c>
      <c r="B202" s="216" t="s">
        <v>485</v>
      </c>
      <c r="C202" s="216" t="s">
        <v>485</v>
      </c>
      <c r="D202" s="217" t="s">
        <v>485</v>
      </c>
      <c r="E202" s="218" t="s">
        <v>107</v>
      </c>
      <c r="F202" s="219" t="s">
        <v>364</v>
      </c>
      <c r="G202" s="220" t="s">
        <v>41</v>
      </c>
      <c r="H202" s="218" t="s">
        <v>490</v>
      </c>
      <c r="I202" s="218" t="s">
        <v>491</v>
      </c>
      <c r="J202" s="220" t="s">
        <v>311</v>
      </c>
      <c r="K202" s="221" t="s">
        <v>303</v>
      </c>
      <c r="L202" s="222" t="s">
        <v>303</v>
      </c>
      <c r="M202" s="223">
        <v>14813.260656</v>
      </c>
      <c r="N202" s="224">
        <v>9999.123362</v>
      </c>
      <c r="O202" s="227">
        <v>148119620.7</v>
      </c>
      <c r="P202" s="223">
        <v>148119620.7</v>
      </c>
      <c r="Q202" s="226">
        <v>0</v>
      </c>
      <c r="R202" s="226" t="s">
        <v>492</v>
      </c>
    </row>
    <row r="203" spans="1:18" ht="15">
      <c r="A203" s="215" t="s">
        <v>388</v>
      </c>
      <c r="B203" s="216" t="s">
        <v>485</v>
      </c>
      <c r="C203" s="216" t="s">
        <v>485</v>
      </c>
      <c r="D203" s="217" t="s">
        <v>485</v>
      </c>
      <c r="E203" s="218" t="s">
        <v>108</v>
      </c>
      <c r="F203" s="219" t="s">
        <v>364</v>
      </c>
      <c r="G203" s="220" t="s">
        <v>41</v>
      </c>
      <c r="H203" s="218" t="s">
        <v>483</v>
      </c>
      <c r="I203" s="218" t="s">
        <v>484</v>
      </c>
      <c r="J203" s="220" t="s">
        <v>302</v>
      </c>
      <c r="K203" s="221" t="s">
        <v>303</v>
      </c>
      <c r="L203" s="222" t="s">
        <v>303</v>
      </c>
      <c r="M203" s="223">
        <v>44681.518609</v>
      </c>
      <c r="N203" s="224">
        <v>10000</v>
      </c>
      <c r="O203" s="227">
        <v>446815186.09</v>
      </c>
      <c r="P203" s="223">
        <v>446815186.09</v>
      </c>
      <c r="Q203" s="226">
        <v>446698432.6</v>
      </c>
      <c r="R203" s="226" t="s">
        <v>485</v>
      </c>
    </row>
    <row r="204" spans="1:18" ht="15">
      <c r="A204" s="215" t="s">
        <v>401</v>
      </c>
      <c r="B204" s="216" t="s">
        <v>485</v>
      </c>
      <c r="C204" s="216" t="s">
        <v>485</v>
      </c>
      <c r="D204" s="217" t="s">
        <v>485</v>
      </c>
      <c r="E204" s="218" t="s">
        <v>108</v>
      </c>
      <c r="F204" s="219" t="s">
        <v>364</v>
      </c>
      <c r="G204" s="220" t="s">
        <v>41</v>
      </c>
      <c r="H204" s="218" t="s">
        <v>490</v>
      </c>
      <c r="I204" s="218" t="s">
        <v>491</v>
      </c>
      <c r="J204" s="220" t="s">
        <v>311</v>
      </c>
      <c r="K204" s="221" t="s">
        <v>303</v>
      </c>
      <c r="L204" s="222" t="s">
        <v>303</v>
      </c>
      <c r="M204" s="223">
        <v>44681.518609</v>
      </c>
      <c r="N204" s="224">
        <v>9999.123365</v>
      </c>
      <c r="O204" s="227">
        <v>446776016.7</v>
      </c>
      <c r="P204" s="223">
        <v>446776016.7</v>
      </c>
      <c r="Q204" s="226">
        <v>0</v>
      </c>
      <c r="R204" s="226" t="s">
        <v>492</v>
      </c>
    </row>
    <row r="205" spans="1:18" ht="15">
      <c r="A205" s="215" t="s">
        <v>493</v>
      </c>
      <c r="B205" s="216" t="s">
        <v>485</v>
      </c>
      <c r="C205" s="216" t="s">
        <v>485</v>
      </c>
      <c r="D205" s="217" t="s">
        <v>485</v>
      </c>
      <c r="E205" s="218" t="s">
        <v>109</v>
      </c>
      <c r="F205" s="219" t="s">
        <v>364</v>
      </c>
      <c r="G205" s="220" t="s">
        <v>41</v>
      </c>
      <c r="H205" s="218" t="s">
        <v>483</v>
      </c>
      <c r="I205" s="218" t="s">
        <v>484</v>
      </c>
      <c r="J205" s="220" t="s">
        <v>302</v>
      </c>
      <c r="K205" s="221" t="s">
        <v>303</v>
      </c>
      <c r="L205" s="222" t="s">
        <v>303</v>
      </c>
      <c r="M205" s="223">
        <v>23455.299026</v>
      </c>
      <c r="N205" s="224">
        <v>10000</v>
      </c>
      <c r="O205" s="227">
        <v>234552990.26</v>
      </c>
      <c r="P205" s="223">
        <v>234552990.26</v>
      </c>
      <c r="Q205" s="226">
        <v>234491701.2</v>
      </c>
      <c r="R205" s="226" t="s">
        <v>485</v>
      </c>
    </row>
    <row r="206" spans="1:18" ht="15">
      <c r="A206" s="215" t="s">
        <v>494</v>
      </c>
      <c r="B206" s="216" t="s">
        <v>485</v>
      </c>
      <c r="C206" s="216" t="s">
        <v>485</v>
      </c>
      <c r="D206" s="217" t="s">
        <v>485</v>
      </c>
      <c r="E206" s="218" t="s">
        <v>109</v>
      </c>
      <c r="F206" s="219" t="s">
        <v>364</v>
      </c>
      <c r="G206" s="220" t="s">
        <v>41</v>
      </c>
      <c r="H206" s="218" t="s">
        <v>490</v>
      </c>
      <c r="I206" s="218" t="s">
        <v>491</v>
      </c>
      <c r="J206" s="220" t="s">
        <v>311</v>
      </c>
      <c r="K206" s="221" t="s">
        <v>303</v>
      </c>
      <c r="L206" s="222" t="s">
        <v>303</v>
      </c>
      <c r="M206" s="223">
        <v>23455.299026</v>
      </c>
      <c r="N206" s="224">
        <v>9999.123364</v>
      </c>
      <c r="O206" s="227">
        <v>234532428.5</v>
      </c>
      <c r="P206" s="223">
        <v>234532428.5</v>
      </c>
      <c r="Q206" s="226">
        <v>0</v>
      </c>
      <c r="R206" s="226" t="s">
        <v>492</v>
      </c>
    </row>
    <row r="207" spans="1:18" ht="15">
      <c r="A207" s="215" t="s">
        <v>456</v>
      </c>
      <c r="B207" s="216" t="s">
        <v>492</v>
      </c>
      <c r="C207" s="216" t="s">
        <v>492</v>
      </c>
      <c r="D207" s="217" t="s">
        <v>492</v>
      </c>
      <c r="E207" s="218" t="s">
        <v>103</v>
      </c>
      <c r="F207" s="219" t="s">
        <v>364</v>
      </c>
      <c r="G207" s="220" t="s">
        <v>41</v>
      </c>
      <c r="H207" s="218" t="s">
        <v>490</v>
      </c>
      <c r="I207" s="218" t="s">
        <v>491</v>
      </c>
      <c r="J207" s="220" t="s">
        <v>302</v>
      </c>
      <c r="K207" s="221" t="s">
        <v>303</v>
      </c>
      <c r="L207" s="222" t="s">
        <v>303</v>
      </c>
      <c r="M207" s="223">
        <v>78833.586784</v>
      </c>
      <c r="N207" s="224">
        <v>10000</v>
      </c>
      <c r="O207" s="227">
        <v>788335867.84</v>
      </c>
      <c r="P207" s="223">
        <v>788335867.84</v>
      </c>
      <c r="Q207" s="226">
        <v>788266759.5</v>
      </c>
      <c r="R207" s="226" t="s">
        <v>492</v>
      </c>
    </row>
    <row r="208" spans="1:18" ht="15">
      <c r="A208" s="215" t="s">
        <v>457</v>
      </c>
      <c r="B208" s="216" t="s">
        <v>492</v>
      </c>
      <c r="C208" s="216" t="s">
        <v>492</v>
      </c>
      <c r="D208" s="217" t="s">
        <v>492</v>
      </c>
      <c r="E208" s="218" t="s">
        <v>103</v>
      </c>
      <c r="F208" s="219" t="s">
        <v>364</v>
      </c>
      <c r="G208" s="220" t="s">
        <v>41</v>
      </c>
      <c r="H208" s="218" t="s">
        <v>495</v>
      </c>
      <c r="I208" s="218" t="s">
        <v>496</v>
      </c>
      <c r="J208" s="220" t="s">
        <v>311</v>
      </c>
      <c r="K208" s="221" t="s">
        <v>303</v>
      </c>
      <c r="L208" s="222" t="s">
        <v>303</v>
      </c>
      <c r="M208" s="223">
        <v>78833.586784</v>
      </c>
      <c r="N208" s="224">
        <v>9999.123364</v>
      </c>
      <c r="O208" s="227">
        <v>788266759.5</v>
      </c>
      <c r="P208" s="223">
        <v>788266759.5</v>
      </c>
      <c r="Q208" s="226">
        <v>0</v>
      </c>
      <c r="R208" s="226" t="s">
        <v>497</v>
      </c>
    </row>
    <row r="209" spans="1:18" ht="15">
      <c r="A209" s="215" t="s">
        <v>465</v>
      </c>
      <c r="B209" s="216" t="s">
        <v>492</v>
      </c>
      <c r="C209" s="216" t="s">
        <v>492</v>
      </c>
      <c r="D209" s="217" t="s">
        <v>492</v>
      </c>
      <c r="E209" s="218" t="s">
        <v>104</v>
      </c>
      <c r="F209" s="219" t="s">
        <v>364</v>
      </c>
      <c r="G209" s="220" t="s">
        <v>41</v>
      </c>
      <c r="H209" s="218" t="s">
        <v>490</v>
      </c>
      <c r="I209" s="218" t="s">
        <v>491</v>
      </c>
      <c r="J209" s="220" t="s">
        <v>302</v>
      </c>
      <c r="K209" s="221" t="s">
        <v>303</v>
      </c>
      <c r="L209" s="222" t="s">
        <v>303</v>
      </c>
      <c r="M209" s="223">
        <v>63725.344979</v>
      </c>
      <c r="N209" s="224">
        <v>10000</v>
      </c>
      <c r="O209" s="227">
        <v>637253449.79</v>
      </c>
      <c r="P209" s="223">
        <v>637253449.79</v>
      </c>
      <c r="Q209" s="226">
        <v>637197585.9</v>
      </c>
      <c r="R209" s="226" t="s">
        <v>492</v>
      </c>
    </row>
    <row r="210" spans="1:18" ht="15">
      <c r="A210" s="215" t="s">
        <v>466</v>
      </c>
      <c r="B210" s="216" t="s">
        <v>492</v>
      </c>
      <c r="C210" s="216" t="s">
        <v>492</v>
      </c>
      <c r="D210" s="217" t="s">
        <v>492</v>
      </c>
      <c r="E210" s="218" t="s">
        <v>104</v>
      </c>
      <c r="F210" s="219" t="s">
        <v>364</v>
      </c>
      <c r="G210" s="220" t="s">
        <v>41</v>
      </c>
      <c r="H210" s="218" t="s">
        <v>495</v>
      </c>
      <c r="I210" s="218" t="s">
        <v>496</v>
      </c>
      <c r="J210" s="220" t="s">
        <v>311</v>
      </c>
      <c r="K210" s="221" t="s">
        <v>303</v>
      </c>
      <c r="L210" s="222" t="s">
        <v>303</v>
      </c>
      <c r="M210" s="223">
        <v>63725.344979</v>
      </c>
      <c r="N210" s="224">
        <v>9999.123365</v>
      </c>
      <c r="O210" s="227">
        <v>637197585.9</v>
      </c>
      <c r="P210" s="223">
        <v>637197585.9</v>
      </c>
      <c r="Q210" s="226">
        <v>0</v>
      </c>
      <c r="R210" s="226" t="s">
        <v>497</v>
      </c>
    </row>
    <row r="211" spans="1:18" ht="15">
      <c r="A211" s="215" t="s">
        <v>305</v>
      </c>
      <c r="B211" s="216" t="s">
        <v>492</v>
      </c>
      <c r="C211" s="216" t="s">
        <v>492</v>
      </c>
      <c r="D211" s="217" t="s">
        <v>492</v>
      </c>
      <c r="E211" s="218" t="s">
        <v>105</v>
      </c>
      <c r="F211" s="219" t="s">
        <v>364</v>
      </c>
      <c r="G211" s="220" t="s">
        <v>41</v>
      </c>
      <c r="H211" s="218" t="s">
        <v>490</v>
      </c>
      <c r="I211" s="218" t="s">
        <v>491</v>
      </c>
      <c r="J211" s="220" t="s">
        <v>302</v>
      </c>
      <c r="K211" s="221" t="s">
        <v>303</v>
      </c>
      <c r="L211" s="222" t="s">
        <v>303</v>
      </c>
      <c r="M211" s="223">
        <v>23695.244759</v>
      </c>
      <c r="N211" s="224">
        <v>10000</v>
      </c>
      <c r="O211" s="227">
        <v>236952447.59</v>
      </c>
      <c r="P211" s="223">
        <v>236952447.59</v>
      </c>
      <c r="Q211" s="226">
        <v>236931675.5</v>
      </c>
      <c r="R211" s="226" t="s">
        <v>492</v>
      </c>
    </row>
    <row r="212" spans="1:18" ht="15">
      <c r="A212" s="215" t="s">
        <v>308</v>
      </c>
      <c r="B212" s="216" t="s">
        <v>492</v>
      </c>
      <c r="C212" s="216" t="s">
        <v>492</v>
      </c>
      <c r="D212" s="217" t="s">
        <v>492</v>
      </c>
      <c r="E212" s="218" t="s">
        <v>105</v>
      </c>
      <c r="F212" s="219" t="s">
        <v>364</v>
      </c>
      <c r="G212" s="220" t="s">
        <v>41</v>
      </c>
      <c r="H212" s="218" t="s">
        <v>495</v>
      </c>
      <c r="I212" s="218" t="s">
        <v>496</v>
      </c>
      <c r="J212" s="220" t="s">
        <v>311</v>
      </c>
      <c r="K212" s="221" t="s">
        <v>303</v>
      </c>
      <c r="L212" s="222" t="s">
        <v>303</v>
      </c>
      <c r="M212" s="223">
        <v>23695.244759</v>
      </c>
      <c r="N212" s="224">
        <v>9999.123365</v>
      </c>
      <c r="O212" s="227">
        <v>236931675.5</v>
      </c>
      <c r="P212" s="223">
        <v>236931675.5</v>
      </c>
      <c r="Q212" s="226">
        <v>0</v>
      </c>
      <c r="R212" s="226" t="s">
        <v>497</v>
      </c>
    </row>
    <row r="213" spans="1:18" ht="15">
      <c r="A213" s="215" t="s">
        <v>396</v>
      </c>
      <c r="B213" s="216" t="s">
        <v>492</v>
      </c>
      <c r="C213" s="216" t="s">
        <v>492</v>
      </c>
      <c r="D213" s="217" t="s">
        <v>492</v>
      </c>
      <c r="E213" s="218" t="s">
        <v>106</v>
      </c>
      <c r="F213" s="219" t="s">
        <v>364</v>
      </c>
      <c r="G213" s="220" t="s">
        <v>41</v>
      </c>
      <c r="H213" s="218" t="s">
        <v>490</v>
      </c>
      <c r="I213" s="218" t="s">
        <v>491</v>
      </c>
      <c r="J213" s="220" t="s">
        <v>302</v>
      </c>
      <c r="K213" s="221" t="s">
        <v>303</v>
      </c>
      <c r="L213" s="222" t="s">
        <v>303</v>
      </c>
      <c r="M213" s="223">
        <v>47795.745185</v>
      </c>
      <c r="N213" s="224">
        <v>10000</v>
      </c>
      <c r="O213" s="227">
        <v>477957451.85</v>
      </c>
      <c r="P213" s="223">
        <v>477957451.85</v>
      </c>
      <c r="Q213" s="226">
        <v>477915552.4</v>
      </c>
      <c r="R213" s="226" t="s">
        <v>492</v>
      </c>
    </row>
    <row r="214" spans="1:18" ht="15">
      <c r="A214" s="215" t="s">
        <v>498</v>
      </c>
      <c r="B214" s="216" t="s">
        <v>492</v>
      </c>
      <c r="C214" s="216" t="s">
        <v>492</v>
      </c>
      <c r="D214" s="217" t="s">
        <v>492</v>
      </c>
      <c r="E214" s="218" t="s">
        <v>106</v>
      </c>
      <c r="F214" s="219" t="s">
        <v>364</v>
      </c>
      <c r="G214" s="220" t="s">
        <v>41</v>
      </c>
      <c r="H214" s="218" t="s">
        <v>495</v>
      </c>
      <c r="I214" s="218" t="s">
        <v>496</v>
      </c>
      <c r="J214" s="220" t="s">
        <v>311</v>
      </c>
      <c r="K214" s="221" t="s">
        <v>303</v>
      </c>
      <c r="L214" s="222" t="s">
        <v>303</v>
      </c>
      <c r="M214" s="223">
        <v>47795.745185</v>
      </c>
      <c r="N214" s="224">
        <v>9999.123364</v>
      </c>
      <c r="O214" s="227">
        <v>477915552.4</v>
      </c>
      <c r="P214" s="223">
        <v>477915552.4</v>
      </c>
      <c r="Q214" s="226">
        <v>0</v>
      </c>
      <c r="R214" s="226" t="s">
        <v>497</v>
      </c>
    </row>
    <row r="215" spans="1:18" ht="15">
      <c r="A215" s="215" t="s">
        <v>424</v>
      </c>
      <c r="B215" s="216" t="s">
        <v>492</v>
      </c>
      <c r="C215" s="216" t="s">
        <v>492</v>
      </c>
      <c r="D215" s="217" t="s">
        <v>492</v>
      </c>
      <c r="E215" s="218" t="s">
        <v>107</v>
      </c>
      <c r="F215" s="219" t="s">
        <v>364</v>
      </c>
      <c r="G215" s="220" t="s">
        <v>41</v>
      </c>
      <c r="H215" s="218" t="s">
        <v>490</v>
      </c>
      <c r="I215" s="218" t="s">
        <v>491</v>
      </c>
      <c r="J215" s="220" t="s">
        <v>302</v>
      </c>
      <c r="K215" s="221" t="s">
        <v>303</v>
      </c>
      <c r="L215" s="222" t="s">
        <v>303</v>
      </c>
      <c r="M215" s="223">
        <v>14813.260656</v>
      </c>
      <c r="N215" s="224">
        <v>10000</v>
      </c>
      <c r="O215" s="227">
        <v>148132606.56</v>
      </c>
      <c r="P215" s="223">
        <v>148132606.56</v>
      </c>
      <c r="Q215" s="226">
        <v>148119620.7</v>
      </c>
      <c r="R215" s="226" t="s">
        <v>492</v>
      </c>
    </row>
    <row r="216" spans="1:18" ht="15">
      <c r="A216" s="215" t="s">
        <v>455</v>
      </c>
      <c r="B216" s="216" t="s">
        <v>492</v>
      </c>
      <c r="C216" s="216" t="s">
        <v>492</v>
      </c>
      <c r="D216" s="217" t="s">
        <v>492</v>
      </c>
      <c r="E216" s="218" t="s">
        <v>107</v>
      </c>
      <c r="F216" s="219" t="s">
        <v>364</v>
      </c>
      <c r="G216" s="220" t="s">
        <v>41</v>
      </c>
      <c r="H216" s="218" t="s">
        <v>495</v>
      </c>
      <c r="I216" s="218" t="s">
        <v>496</v>
      </c>
      <c r="J216" s="220" t="s">
        <v>311</v>
      </c>
      <c r="K216" s="221" t="s">
        <v>303</v>
      </c>
      <c r="L216" s="222" t="s">
        <v>303</v>
      </c>
      <c r="M216" s="223">
        <v>14813.260656</v>
      </c>
      <c r="N216" s="224">
        <v>9999.123362</v>
      </c>
      <c r="O216" s="227">
        <v>148119620.7</v>
      </c>
      <c r="P216" s="223">
        <v>148119620.7</v>
      </c>
      <c r="Q216" s="226">
        <v>0</v>
      </c>
      <c r="R216" s="226" t="s">
        <v>497</v>
      </c>
    </row>
    <row r="217" spans="1:18" ht="15">
      <c r="A217" s="215" t="s">
        <v>402</v>
      </c>
      <c r="B217" s="216" t="s">
        <v>492</v>
      </c>
      <c r="C217" s="216" t="s">
        <v>492</v>
      </c>
      <c r="D217" s="217" t="s">
        <v>492</v>
      </c>
      <c r="E217" s="218" t="s">
        <v>108</v>
      </c>
      <c r="F217" s="219" t="s">
        <v>364</v>
      </c>
      <c r="G217" s="220" t="s">
        <v>41</v>
      </c>
      <c r="H217" s="218" t="s">
        <v>490</v>
      </c>
      <c r="I217" s="218" t="s">
        <v>491</v>
      </c>
      <c r="J217" s="220" t="s">
        <v>302</v>
      </c>
      <c r="K217" s="221" t="s">
        <v>303</v>
      </c>
      <c r="L217" s="222" t="s">
        <v>303</v>
      </c>
      <c r="M217" s="223">
        <v>44681.518609</v>
      </c>
      <c r="N217" s="224">
        <v>10000</v>
      </c>
      <c r="O217" s="227">
        <v>446815186.09</v>
      </c>
      <c r="P217" s="223">
        <v>446815186.09</v>
      </c>
      <c r="Q217" s="226">
        <v>446776016.7</v>
      </c>
      <c r="R217" s="226" t="s">
        <v>492</v>
      </c>
    </row>
    <row r="218" spans="1:18" ht="15">
      <c r="A218" s="215" t="s">
        <v>439</v>
      </c>
      <c r="B218" s="216" t="s">
        <v>492</v>
      </c>
      <c r="C218" s="216" t="s">
        <v>492</v>
      </c>
      <c r="D218" s="217" t="s">
        <v>492</v>
      </c>
      <c r="E218" s="218" t="s">
        <v>108</v>
      </c>
      <c r="F218" s="219" t="s">
        <v>364</v>
      </c>
      <c r="G218" s="220" t="s">
        <v>41</v>
      </c>
      <c r="H218" s="218" t="s">
        <v>495</v>
      </c>
      <c r="I218" s="218" t="s">
        <v>496</v>
      </c>
      <c r="J218" s="220" t="s">
        <v>311</v>
      </c>
      <c r="K218" s="221" t="s">
        <v>303</v>
      </c>
      <c r="L218" s="222" t="s">
        <v>303</v>
      </c>
      <c r="M218" s="223">
        <v>44681.518609</v>
      </c>
      <c r="N218" s="224">
        <v>9999.123365</v>
      </c>
      <c r="O218" s="227">
        <v>446776016.7</v>
      </c>
      <c r="P218" s="223">
        <v>446776016.7</v>
      </c>
      <c r="Q218" s="226">
        <v>0</v>
      </c>
      <c r="R218" s="226" t="s">
        <v>497</v>
      </c>
    </row>
    <row r="219" spans="1:18" ht="15">
      <c r="A219" s="215" t="s">
        <v>499</v>
      </c>
      <c r="B219" s="216" t="s">
        <v>492</v>
      </c>
      <c r="C219" s="216" t="s">
        <v>492</v>
      </c>
      <c r="D219" s="217" t="s">
        <v>492</v>
      </c>
      <c r="E219" s="218" t="s">
        <v>109</v>
      </c>
      <c r="F219" s="219" t="s">
        <v>364</v>
      </c>
      <c r="G219" s="220" t="s">
        <v>41</v>
      </c>
      <c r="H219" s="218" t="s">
        <v>490</v>
      </c>
      <c r="I219" s="218" t="s">
        <v>491</v>
      </c>
      <c r="J219" s="220" t="s">
        <v>302</v>
      </c>
      <c r="K219" s="221" t="s">
        <v>303</v>
      </c>
      <c r="L219" s="222" t="s">
        <v>303</v>
      </c>
      <c r="M219" s="223">
        <v>23455.299026</v>
      </c>
      <c r="N219" s="224">
        <v>10000</v>
      </c>
      <c r="O219" s="227">
        <v>234552990.26</v>
      </c>
      <c r="P219" s="223">
        <v>234552990.26</v>
      </c>
      <c r="Q219" s="226">
        <v>234532428.5</v>
      </c>
      <c r="R219" s="226" t="s">
        <v>492</v>
      </c>
    </row>
    <row r="220" spans="1:18" ht="15">
      <c r="A220" s="215" t="s">
        <v>500</v>
      </c>
      <c r="B220" s="216" t="s">
        <v>492</v>
      </c>
      <c r="C220" s="216" t="s">
        <v>492</v>
      </c>
      <c r="D220" s="217" t="s">
        <v>492</v>
      </c>
      <c r="E220" s="218" t="s">
        <v>109</v>
      </c>
      <c r="F220" s="219" t="s">
        <v>364</v>
      </c>
      <c r="G220" s="220" t="s">
        <v>41</v>
      </c>
      <c r="H220" s="218" t="s">
        <v>495</v>
      </c>
      <c r="I220" s="218" t="s">
        <v>496</v>
      </c>
      <c r="J220" s="220" t="s">
        <v>311</v>
      </c>
      <c r="K220" s="221" t="s">
        <v>303</v>
      </c>
      <c r="L220" s="222" t="s">
        <v>303</v>
      </c>
      <c r="M220" s="223">
        <v>23455.299026</v>
      </c>
      <c r="N220" s="224">
        <v>9999.123364</v>
      </c>
      <c r="O220" s="227">
        <v>234532428.5</v>
      </c>
      <c r="P220" s="223">
        <v>234532428.5</v>
      </c>
      <c r="Q220" s="226">
        <v>0</v>
      </c>
      <c r="R220" s="226" t="s">
        <v>497</v>
      </c>
    </row>
    <row r="221" spans="1:18" ht="15">
      <c r="A221" s="215" t="s">
        <v>465</v>
      </c>
      <c r="B221" s="216" t="s">
        <v>497</v>
      </c>
      <c r="C221" s="216" t="s">
        <v>497</v>
      </c>
      <c r="D221" s="217" t="s">
        <v>497</v>
      </c>
      <c r="E221" s="218" t="s">
        <v>103</v>
      </c>
      <c r="F221" s="219" t="s">
        <v>364</v>
      </c>
      <c r="G221" s="220" t="s">
        <v>41</v>
      </c>
      <c r="H221" s="218" t="s">
        <v>495</v>
      </c>
      <c r="I221" s="218" t="s">
        <v>496</v>
      </c>
      <c r="J221" s="220" t="s">
        <v>302</v>
      </c>
      <c r="K221" s="221" t="s">
        <v>303</v>
      </c>
      <c r="L221" s="222" t="s">
        <v>303</v>
      </c>
      <c r="M221" s="223">
        <v>78833.586784</v>
      </c>
      <c r="N221" s="224">
        <v>10000</v>
      </c>
      <c r="O221" s="227">
        <v>788335867.84</v>
      </c>
      <c r="P221" s="223">
        <v>788335867.84</v>
      </c>
      <c r="Q221" s="226">
        <v>788266759.5</v>
      </c>
      <c r="R221" s="226" t="s">
        <v>497</v>
      </c>
    </row>
    <row r="222" spans="1:18" ht="15">
      <c r="A222" s="215" t="s">
        <v>466</v>
      </c>
      <c r="B222" s="216" t="s">
        <v>497</v>
      </c>
      <c r="C222" s="216" t="s">
        <v>497</v>
      </c>
      <c r="D222" s="217" t="s">
        <v>497</v>
      </c>
      <c r="E222" s="218" t="s">
        <v>103</v>
      </c>
      <c r="F222" s="219" t="s">
        <v>364</v>
      </c>
      <c r="G222" s="220" t="s">
        <v>41</v>
      </c>
      <c r="H222" s="218" t="s">
        <v>501</v>
      </c>
      <c r="I222" s="218" t="s">
        <v>502</v>
      </c>
      <c r="J222" s="220" t="s">
        <v>311</v>
      </c>
      <c r="K222" s="221" t="s">
        <v>303</v>
      </c>
      <c r="L222" s="222" t="s">
        <v>303</v>
      </c>
      <c r="M222" s="223">
        <v>78833.586784</v>
      </c>
      <c r="N222" s="224">
        <v>9999.123364</v>
      </c>
      <c r="O222" s="227">
        <v>788266759.5</v>
      </c>
      <c r="P222" s="223">
        <v>788266759.5</v>
      </c>
      <c r="Q222" s="226">
        <v>0</v>
      </c>
      <c r="R222" s="226" t="s">
        <v>503</v>
      </c>
    </row>
    <row r="223" spans="1:18" ht="15">
      <c r="A223" s="215" t="s">
        <v>470</v>
      </c>
      <c r="B223" s="216" t="s">
        <v>497</v>
      </c>
      <c r="C223" s="216" t="s">
        <v>497</v>
      </c>
      <c r="D223" s="217" t="s">
        <v>497</v>
      </c>
      <c r="E223" s="218" t="s">
        <v>104</v>
      </c>
      <c r="F223" s="219" t="s">
        <v>364</v>
      </c>
      <c r="G223" s="220" t="s">
        <v>41</v>
      </c>
      <c r="H223" s="218" t="s">
        <v>495</v>
      </c>
      <c r="I223" s="218" t="s">
        <v>496</v>
      </c>
      <c r="J223" s="220" t="s">
        <v>302</v>
      </c>
      <c r="K223" s="221" t="s">
        <v>303</v>
      </c>
      <c r="L223" s="222" t="s">
        <v>303</v>
      </c>
      <c r="M223" s="223">
        <v>63725.344979</v>
      </c>
      <c r="N223" s="224">
        <v>10000</v>
      </c>
      <c r="O223" s="227">
        <v>637253449.79</v>
      </c>
      <c r="P223" s="223">
        <v>637253449.79</v>
      </c>
      <c r="Q223" s="226">
        <v>637197585.9</v>
      </c>
      <c r="R223" s="226" t="s">
        <v>497</v>
      </c>
    </row>
    <row r="224" spans="1:18" ht="15">
      <c r="A224" s="215" t="s">
        <v>471</v>
      </c>
      <c r="B224" s="216" t="s">
        <v>497</v>
      </c>
      <c r="C224" s="216" t="s">
        <v>497</v>
      </c>
      <c r="D224" s="217" t="s">
        <v>497</v>
      </c>
      <c r="E224" s="218" t="s">
        <v>104</v>
      </c>
      <c r="F224" s="219" t="s">
        <v>364</v>
      </c>
      <c r="G224" s="220" t="s">
        <v>41</v>
      </c>
      <c r="H224" s="218" t="s">
        <v>501</v>
      </c>
      <c r="I224" s="218" t="s">
        <v>502</v>
      </c>
      <c r="J224" s="220" t="s">
        <v>311</v>
      </c>
      <c r="K224" s="221" t="s">
        <v>303</v>
      </c>
      <c r="L224" s="222" t="s">
        <v>303</v>
      </c>
      <c r="M224" s="223">
        <v>63725.344979</v>
      </c>
      <c r="N224" s="224">
        <v>9999.123365</v>
      </c>
      <c r="O224" s="227">
        <v>637197585.9</v>
      </c>
      <c r="P224" s="223">
        <v>637197585.9</v>
      </c>
      <c r="Q224" s="226">
        <v>0</v>
      </c>
      <c r="R224" s="226" t="s">
        <v>503</v>
      </c>
    </row>
    <row r="225" spans="1:18" ht="15">
      <c r="A225" s="215" t="s">
        <v>317</v>
      </c>
      <c r="B225" s="216" t="s">
        <v>497</v>
      </c>
      <c r="C225" s="216" t="s">
        <v>497</v>
      </c>
      <c r="D225" s="217" t="s">
        <v>497</v>
      </c>
      <c r="E225" s="218" t="s">
        <v>105</v>
      </c>
      <c r="F225" s="219" t="s">
        <v>364</v>
      </c>
      <c r="G225" s="220" t="s">
        <v>41</v>
      </c>
      <c r="H225" s="218" t="s">
        <v>495</v>
      </c>
      <c r="I225" s="218" t="s">
        <v>496</v>
      </c>
      <c r="J225" s="220" t="s">
        <v>302</v>
      </c>
      <c r="K225" s="221" t="s">
        <v>303</v>
      </c>
      <c r="L225" s="222" t="s">
        <v>303</v>
      </c>
      <c r="M225" s="223">
        <v>23695.244759</v>
      </c>
      <c r="N225" s="224">
        <v>10000</v>
      </c>
      <c r="O225" s="227">
        <v>236952447.59</v>
      </c>
      <c r="P225" s="223">
        <v>236952447.59</v>
      </c>
      <c r="Q225" s="226">
        <v>236931675.5</v>
      </c>
      <c r="R225" s="226" t="s">
        <v>497</v>
      </c>
    </row>
    <row r="226" spans="1:18" ht="15">
      <c r="A226" s="215" t="s">
        <v>362</v>
      </c>
      <c r="B226" s="216" t="s">
        <v>497</v>
      </c>
      <c r="C226" s="216" t="s">
        <v>497</v>
      </c>
      <c r="D226" s="217" t="s">
        <v>497</v>
      </c>
      <c r="E226" s="218" t="s">
        <v>105</v>
      </c>
      <c r="F226" s="219" t="s">
        <v>364</v>
      </c>
      <c r="G226" s="220" t="s">
        <v>41</v>
      </c>
      <c r="H226" s="218" t="s">
        <v>501</v>
      </c>
      <c r="I226" s="218" t="s">
        <v>502</v>
      </c>
      <c r="J226" s="220" t="s">
        <v>311</v>
      </c>
      <c r="K226" s="221" t="s">
        <v>303</v>
      </c>
      <c r="L226" s="222" t="s">
        <v>303</v>
      </c>
      <c r="M226" s="223">
        <v>23695.244759</v>
      </c>
      <c r="N226" s="224">
        <v>9999.123365</v>
      </c>
      <c r="O226" s="227">
        <v>236931675.5</v>
      </c>
      <c r="P226" s="223">
        <v>236931675.5</v>
      </c>
      <c r="Q226" s="226">
        <v>0</v>
      </c>
      <c r="R226" s="226" t="s">
        <v>503</v>
      </c>
    </row>
    <row r="227" spans="1:18" ht="15">
      <c r="A227" s="215" t="s">
        <v>400</v>
      </c>
      <c r="B227" s="216" t="s">
        <v>497</v>
      </c>
      <c r="C227" s="216" t="s">
        <v>497</v>
      </c>
      <c r="D227" s="217" t="s">
        <v>497</v>
      </c>
      <c r="E227" s="218" t="s">
        <v>106</v>
      </c>
      <c r="F227" s="219" t="s">
        <v>364</v>
      </c>
      <c r="G227" s="220" t="s">
        <v>41</v>
      </c>
      <c r="H227" s="218" t="s">
        <v>495</v>
      </c>
      <c r="I227" s="218" t="s">
        <v>496</v>
      </c>
      <c r="J227" s="220" t="s">
        <v>302</v>
      </c>
      <c r="K227" s="221" t="s">
        <v>303</v>
      </c>
      <c r="L227" s="222" t="s">
        <v>303</v>
      </c>
      <c r="M227" s="223">
        <v>47795.745185</v>
      </c>
      <c r="N227" s="224">
        <v>10000</v>
      </c>
      <c r="O227" s="227">
        <v>477957451.85</v>
      </c>
      <c r="P227" s="223">
        <v>477957451.85</v>
      </c>
      <c r="Q227" s="226">
        <v>477915552.4</v>
      </c>
      <c r="R227" s="226" t="s">
        <v>497</v>
      </c>
    </row>
    <row r="228" spans="1:18" ht="15">
      <c r="A228" s="215" t="s">
        <v>413</v>
      </c>
      <c r="B228" s="216" t="s">
        <v>497</v>
      </c>
      <c r="C228" s="216" t="s">
        <v>497</v>
      </c>
      <c r="D228" s="217" t="s">
        <v>497</v>
      </c>
      <c r="E228" s="218" t="s">
        <v>106</v>
      </c>
      <c r="F228" s="219" t="s">
        <v>364</v>
      </c>
      <c r="G228" s="220" t="s">
        <v>41</v>
      </c>
      <c r="H228" s="218" t="s">
        <v>501</v>
      </c>
      <c r="I228" s="218" t="s">
        <v>502</v>
      </c>
      <c r="J228" s="220" t="s">
        <v>311</v>
      </c>
      <c r="K228" s="221" t="s">
        <v>303</v>
      </c>
      <c r="L228" s="222" t="s">
        <v>303</v>
      </c>
      <c r="M228" s="223">
        <v>47795.745185</v>
      </c>
      <c r="N228" s="224">
        <v>9999.123364</v>
      </c>
      <c r="O228" s="227">
        <v>477915552.4</v>
      </c>
      <c r="P228" s="223">
        <v>477915552.4</v>
      </c>
      <c r="Q228" s="226">
        <v>0</v>
      </c>
      <c r="R228" s="226" t="s">
        <v>503</v>
      </c>
    </row>
    <row r="229" spans="1:18" ht="15">
      <c r="A229" s="215" t="s">
        <v>329</v>
      </c>
      <c r="B229" s="216" t="s">
        <v>497</v>
      </c>
      <c r="C229" s="216" t="s">
        <v>497</v>
      </c>
      <c r="D229" s="217" t="s">
        <v>497</v>
      </c>
      <c r="E229" s="218" t="s">
        <v>107</v>
      </c>
      <c r="F229" s="219" t="s">
        <v>364</v>
      </c>
      <c r="G229" s="220" t="s">
        <v>41</v>
      </c>
      <c r="H229" s="218" t="s">
        <v>495</v>
      </c>
      <c r="I229" s="218" t="s">
        <v>496</v>
      </c>
      <c r="J229" s="220" t="s">
        <v>302</v>
      </c>
      <c r="K229" s="221" t="s">
        <v>303</v>
      </c>
      <c r="L229" s="222" t="s">
        <v>303</v>
      </c>
      <c r="M229" s="223">
        <v>14813.260656</v>
      </c>
      <c r="N229" s="224">
        <v>10000</v>
      </c>
      <c r="O229" s="227">
        <v>148132606.56</v>
      </c>
      <c r="P229" s="223">
        <v>148132606.56</v>
      </c>
      <c r="Q229" s="226">
        <v>148119620.7</v>
      </c>
      <c r="R229" s="226" t="s">
        <v>497</v>
      </c>
    </row>
    <row r="230" spans="1:18" ht="15">
      <c r="A230" s="215" t="s">
        <v>332</v>
      </c>
      <c r="B230" s="216" t="s">
        <v>497</v>
      </c>
      <c r="C230" s="216" t="s">
        <v>497</v>
      </c>
      <c r="D230" s="217" t="s">
        <v>497</v>
      </c>
      <c r="E230" s="218" t="s">
        <v>107</v>
      </c>
      <c r="F230" s="219" t="s">
        <v>364</v>
      </c>
      <c r="G230" s="220" t="s">
        <v>41</v>
      </c>
      <c r="H230" s="218" t="s">
        <v>501</v>
      </c>
      <c r="I230" s="218" t="s">
        <v>502</v>
      </c>
      <c r="J230" s="220" t="s">
        <v>311</v>
      </c>
      <c r="K230" s="221" t="s">
        <v>303</v>
      </c>
      <c r="L230" s="222" t="s">
        <v>303</v>
      </c>
      <c r="M230" s="223">
        <v>14813.260656</v>
      </c>
      <c r="N230" s="224">
        <v>9999.123362</v>
      </c>
      <c r="O230" s="227">
        <v>148119620.7</v>
      </c>
      <c r="P230" s="223">
        <v>148119620.7</v>
      </c>
      <c r="Q230" s="226">
        <v>0</v>
      </c>
      <c r="R230" s="226" t="s">
        <v>503</v>
      </c>
    </row>
    <row r="231" spans="1:18" ht="15">
      <c r="A231" s="215" t="s">
        <v>403</v>
      </c>
      <c r="B231" s="216" t="s">
        <v>497</v>
      </c>
      <c r="C231" s="216" t="s">
        <v>497</v>
      </c>
      <c r="D231" s="217" t="s">
        <v>497</v>
      </c>
      <c r="E231" s="218" t="s">
        <v>108</v>
      </c>
      <c r="F231" s="219" t="s">
        <v>364</v>
      </c>
      <c r="G231" s="220" t="s">
        <v>41</v>
      </c>
      <c r="H231" s="218" t="s">
        <v>495</v>
      </c>
      <c r="I231" s="218" t="s">
        <v>496</v>
      </c>
      <c r="J231" s="220" t="s">
        <v>302</v>
      </c>
      <c r="K231" s="221" t="s">
        <v>303</v>
      </c>
      <c r="L231" s="222" t="s">
        <v>303</v>
      </c>
      <c r="M231" s="223">
        <v>44681.518609</v>
      </c>
      <c r="N231" s="224">
        <v>10000</v>
      </c>
      <c r="O231" s="227">
        <v>446815186.09</v>
      </c>
      <c r="P231" s="223">
        <v>446815186.09</v>
      </c>
      <c r="Q231" s="226">
        <v>446776016.7</v>
      </c>
      <c r="R231" s="226" t="s">
        <v>497</v>
      </c>
    </row>
    <row r="232" spans="1:18" ht="15">
      <c r="A232" s="215" t="s">
        <v>418</v>
      </c>
      <c r="B232" s="216" t="s">
        <v>497</v>
      </c>
      <c r="C232" s="216" t="s">
        <v>497</v>
      </c>
      <c r="D232" s="217" t="s">
        <v>497</v>
      </c>
      <c r="E232" s="218" t="s">
        <v>108</v>
      </c>
      <c r="F232" s="219" t="s">
        <v>364</v>
      </c>
      <c r="G232" s="220" t="s">
        <v>41</v>
      </c>
      <c r="H232" s="218" t="s">
        <v>501</v>
      </c>
      <c r="I232" s="218" t="s">
        <v>502</v>
      </c>
      <c r="J232" s="220" t="s">
        <v>311</v>
      </c>
      <c r="K232" s="221" t="s">
        <v>303</v>
      </c>
      <c r="L232" s="222" t="s">
        <v>303</v>
      </c>
      <c r="M232" s="223">
        <v>44681.518609</v>
      </c>
      <c r="N232" s="224">
        <v>9999.123365</v>
      </c>
      <c r="O232" s="227">
        <v>446776016.7</v>
      </c>
      <c r="P232" s="223">
        <v>446776016.7</v>
      </c>
      <c r="Q232" s="226">
        <v>0</v>
      </c>
      <c r="R232" s="226" t="s">
        <v>503</v>
      </c>
    </row>
    <row r="233" spans="1:18" ht="15">
      <c r="A233" s="215" t="s">
        <v>504</v>
      </c>
      <c r="B233" s="216" t="s">
        <v>497</v>
      </c>
      <c r="C233" s="216" t="s">
        <v>497</v>
      </c>
      <c r="D233" s="217" t="s">
        <v>497</v>
      </c>
      <c r="E233" s="218" t="s">
        <v>109</v>
      </c>
      <c r="F233" s="219" t="s">
        <v>364</v>
      </c>
      <c r="G233" s="220" t="s">
        <v>41</v>
      </c>
      <c r="H233" s="218" t="s">
        <v>495</v>
      </c>
      <c r="I233" s="218" t="s">
        <v>496</v>
      </c>
      <c r="J233" s="220" t="s">
        <v>302</v>
      </c>
      <c r="K233" s="221" t="s">
        <v>303</v>
      </c>
      <c r="L233" s="222" t="s">
        <v>303</v>
      </c>
      <c r="M233" s="223">
        <v>23455.299026</v>
      </c>
      <c r="N233" s="224">
        <v>10000</v>
      </c>
      <c r="O233" s="227">
        <v>234552990.26</v>
      </c>
      <c r="P233" s="223">
        <v>234552990.26</v>
      </c>
      <c r="Q233" s="226">
        <v>234532428.5</v>
      </c>
      <c r="R233" s="226" t="s">
        <v>497</v>
      </c>
    </row>
    <row r="234" spans="1:18" ht="15">
      <c r="A234" s="215" t="s">
        <v>505</v>
      </c>
      <c r="B234" s="216" t="s">
        <v>497</v>
      </c>
      <c r="C234" s="216" t="s">
        <v>497</v>
      </c>
      <c r="D234" s="217" t="s">
        <v>497</v>
      </c>
      <c r="E234" s="218" t="s">
        <v>109</v>
      </c>
      <c r="F234" s="219" t="s">
        <v>364</v>
      </c>
      <c r="G234" s="220" t="s">
        <v>41</v>
      </c>
      <c r="H234" s="218" t="s">
        <v>501</v>
      </c>
      <c r="I234" s="218" t="s">
        <v>502</v>
      </c>
      <c r="J234" s="220" t="s">
        <v>311</v>
      </c>
      <c r="K234" s="221" t="s">
        <v>303</v>
      </c>
      <c r="L234" s="222" t="s">
        <v>303</v>
      </c>
      <c r="M234" s="223">
        <v>23455.299026</v>
      </c>
      <c r="N234" s="224">
        <v>9999.123364</v>
      </c>
      <c r="O234" s="227">
        <v>234532428.5</v>
      </c>
      <c r="P234" s="223">
        <v>234532428.5</v>
      </c>
      <c r="Q234" s="226">
        <v>0</v>
      </c>
      <c r="R234" s="226" t="s">
        <v>503</v>
      </c>
    </row>
    <row r="235" spans="1:18" ht="15">
      <c r="A235" s="215" t="s">
        <v>470</v>
      </c>
      <c r="B235" s="216" t="s">
        <v>503</v>
      </c>
      <c r="C235" s="216" t="s">
        <v>503</v>
      </c>
      <c r="D235" s="217" t="s">
        <v>503</v>
      </c>
      <c r="E235" s="218" t="s">
        <v>103</v>
      </c>
      <c r="F235" s="219" t="s">
        <v>364</v>
      </c>
      <c r="G235" s="220" t="s">
        <v>41</v>
      </c>
      <c r="H235" s="218" t="s">
        <v>501</v>
      </c>
      <c r="I235" s="218" t="s">
        <v>502</v>
      </c>
      <c r="J235" s="220" t="s">
        <v>302</v>
      </c>
      <c r="K235" s="221" t="s">
        <v>303</v>
      </c>
      <c r="L235" s="222" t="s">
        <v>303</v>
      </c>
      <c r="M235" s="223">
        <v>78833.586784</v>
      </c>
      <c r="N235" s="224">
        <v>10000</v>
      </c>
      <c r="O235" s="227">
        <v>788335867.84</v>
      </c>
      <c r="P235" s="223">
        <v>788335867.84</v>
      </c>
      <c r="Q235" s="226">
        <v>788266759.5</v>
      </c>
      <c r="R235" s="226" t="s">
        <v>503</v>
      </c>
    </row>
    <row r="236" spans="1:18" ht="15">
      <c r="A236" s="215" t="s">
        <v>471</v>
      </c>
      <c r="B236" s="216" t="s">
        <v>503</v>
      </c>
      <c r="C236" s="216" t="s">
        <v>503</v>
      </c>
      <c r="D236" s="217" t="s">
        <v>503</v>
      </c>
      <c r="E236" s="218" t="s">
        <v>103</v>
      </c>
      <c r="F236" s="219" t="s">
        <v>364</v>
      </c>
      <c r="G236" s="220" t="s">
        <v>41</v>
      </c>
      <c r="H236" s="218" t="s">
        <v>506</v>
      </c>
      <c r="I236" s="218" t="s">
        <v>507</v>
      </c>
      <c r="J236" s="220" t="s">
        <v>311</v>
      </c>
      <c r="K236" s="221" t="s">
        <v>303</v>
      </c>
      <c r="L236" s="222" t="s">
        <v>303</v>
      </c>
      <c r="M236" s="223">
        <v>78833.586784</v>
      </c>
      <c r="N236" s="224">
        <v>9999.194585</v>
      </c>
      <c r="O236" s="227">
        <v>788272374.1</v>
      </c>
      <c r="P236" s="223">
        <v>788272374.1</v>
      </c>
      <c r="Q236" s="226">
        <v>0</v>
      </c>
      <c r="R236" s="226" t="s">
        <v>508</v>
      </c>
    </row>
    <row r="237" spans="1:18" ht="15">
      <c r="A237" s="215" t="s">
        <v>476</v>
      </c>
      <c r="B237" s="216" t="s">
        <v>503</v>
      </c>
      <c r="C237" s="216" t="s">
        <v>503</v>
      </c>
      <c r="D237" s="217" t="s">
        <v>503</v>
      </c>
      <c r="E237" s="218" t="s">
        <v>104</v>
      </c>
      <c r="F237" s="219" t="s">
        <v>364</v>
      </c>
      <c r="G237" s="220" t="s">
        <v>41</v>
      </c>
      <c r="H237" s="218" t="s">
        <v>501</v>
      </c>
      <c r="I237" s="218" t="s">
        <v>502</v>
      </c>
      <c r="J237" s="220" t="s">
        <v>302</v>
      </c>
      <c r="K237" s="221" t="s">
        <v>303</v>
      </c>
      <c r="L237" s="222" t="s">
        <v>303</v>
      </c>
      <c r="M237" s="223">
        <v>63725.344979</v>
      </c>
      <c r="N237" s="224">
        <v>10000</v>
      </c>
      <c r="O237" s="227">
        <v>637253449.79</v>
      </c>
      <c r="P237" s="223">
        <v>637253449.79</v>
      </c>
      <c r="Q237" s="226">
        <v>637197585.9</v>
      </c>
      <c r="R237" s="226" t="s">
        <v>503</v>
      </c>
    </row>
    <row r="238" spans="1:18" ht="15">
      <c r="A238" s="215" t="s">
        <v>477</v>
      </c>
      <c r="B238" s="216" t="s">
        <v>503</v>
      </c>
      <c r="C238" s="216" t="s">
        <v>503</v>
      </c>
      <c r="D238" s="217" t="s">
        <v>503</v>
      </c>
      <c r="E238" s="218" t="s">
        <v>104</v>
      </c>
      <c r="F238" s="219" t="s">
        <v>364</v>
      </c>
      <c r="G238" s="220" t="s">
        <v>41</v>
      </c>
      <c r="H238" s="218" t="s">
        <v>506</v>
      </c>
      <c r="I238" s="218" t="s">
        <v>507</v>
      </c>
      <c r="J238" s="220" t="s">
        <v>311</v>
      </c>
      <c r="K238" s="221" t="s">
        <v>303</v>
      </c>
      <c r="L238" s="222" t="s">
        <v>303</v>
      </c>
      <c r="M238" s="223">
        <v>63725.344979</v>
      </c>
      <c r="N238" s="224">
        <v>9999.194586</v>
      </c>
      <c r="O238" s="227">
        <v>637202124.5</v>
      </c>
      <c r="P238" s="223">
        <v>637202124.5</v>
      </c>
      <c r="Q238" s="226">
        <v>0</v>
      </c>
      <c r="R238" s="226" t="s">
        <v>508</v>
      </c>
    </row>
    <row r="239" spans="1:18" ht="15">
      <c r="A239" s="215" t="s">
        <v>367</v>
      </c>
      <c r="B239" s="216" t="s">
        <v>503</v>
      </c>
      <c r="C239" s="216" t="s">
        <v>503</v>
      </c>
      <c r="D239" s="217" t="s">
        <v>503</v>
      </c>
      <c r="E239" s="218" t="s">
        <v>105</v>
      </c>
      <c r="F239" s="219" t="s">
        <v>364</v>
      </c>
      <c r="G239" s="220" t="s">
        <v>41</v>
      </c>
      <c r="H239" s="218" t="s">
        <v>501</v>
      </c>
      <c r="I239" s="218" t="s">
        <v>502</v>
      </c>
      <c r="J239" s="220" t="s">
        <v>302</v>
      </c>
      <c r="K239" s="221" t="s">
        <v>303</v>
      </c>
      <c r="L239" s="222" t="s">
        <v>303</v>
      </c>
      <c r="M239" s="223">
        <v>23695.244759</v>
      </c>
      <c r="N239" s="224">
        <v>10000</v>
      </c>
      <c r="O239" s="227">
        <v>236952447.59</v>
      </c>
      <c r="P239" s="223">
        <v>236952447.59</v>
      </c>
      <c r="Q239" s="226">
        <v>236931675.5</v>
      </c>
      <c r="R239" s="226" t="s">
        <v>503</v>
      </c>
    </row>
    <row r="240" spans="1:18" ht="15">
      <c r="A240" s="215" t="s">
        <v>381</v>
      </c>
      <c r="B240" s="216" t="s">
        <v>503</v>
      </c>
      <c r="C240" s="216" t="s">
        <v>503</v>
      </c>
      <c r="D240" s="217" t="s">
        <v>503</v>
      </c>
      <c r="E240" s="218" t="s">
        <v>105</v>
      </c>
      <c r="F240" s="219" t="s">
        <v>364</v>
      </c>
      <c r="G240" s="220" t="s">
        <v>41</v>
      </c>
      <c r="H240" s="218" t="s">
        <v>506</v>
      </c>
      <c r="I240" s="218" t="s">
        <v>507</v>
      </c>
      <c r="J240" s="220" t="s">
        <v>311</v>
      </c>
      <c r="K240" s="221" t="s">
        <v>303</v>
      </c>
      <c r="L240" s="222" t="s">
        <v>303</v>
      </c>
      <c r="M240" s="223">
        <v>23695.244759</v>
      </c>
      <c r="N240" s="224">
        <v>9999.194586</v>
      </c>
      <c r="O240" s="227">
        <v>236933363.1</v>
      </c>
      <c r="P240" s="223">
        <v>236933363.1</v>
      </c>
      <c r="Q240" s="226">
        <v>0</v>
      </c>
      <c r="R240" s="226" t="s">
        <v>508</v>
      </c>
    </row>
    <row r="241" spans="1:18" ht="15">
      <c r="A241" s="215" t="s">
        <v>414</v>
      </c>
      <c r="B241" s="216" t="s">
        <v>503</v>
      </c>
      <c r="C241" s="216" t="s">
        <v>503</v>
      </c>
      <c r="D241" s="217" t="s">
        <v>503</v>
      </c>
      <c r="E241" s="218" t="s">
        <v>106</v>
      </c>
      <c r="F241" s="219" t="s">
        <v>364</v>
      </c>
      <c r="G241" s="220" t="s">
        <v>41</v>
      </c>
      <c r="H241" s="218" t="s">
        <v>501</v>
      </c>
      <c r="I241" s="218" t="s">
        <v>502</v>
      </c>
      <c r="J241" s="220" t="s">
        <v>302</v>
      </c>
      <c r="K241" s="221" t="s">
        <v>303</v>
      </c>
      <c r="L241" s="222" t="s">
        <v>303</v>
      </c>
      <c r="M241" s="223">
        <v>47795.745185</v>
      </c>
      <c r="N241" s="224">
        <v>10000</v>
      </c>
      <c r="O241" s="227">
        <v>477957451.85</v>
      </c>
      <c r="P241" s="223">
        <v>477957451.85</v>
      </c>
      <c r="Q241" s="226">
        <v>477915552.4</v>
      </c>
      <c r="R241" s="226" t="s">
        <v>503</v>
      </c>
    </row>
    <row r="242" spans="1:18" ht="15">
      <c r="A242" s="215" t="s">
        <v>432</v>
      </c>
      <c r="B242" s="216" t="s">
        <v>503</v>
      </c>
      <c r="C242" s="216" t="s">
        <v>503</v>
      </c>
      <c r="D242" s="217" t="s">
        <v>503</v>
      </c>
      <c r="E242" s="218" t="s">
        <v>106</v>
      </c>
      <c r="F242" s="219" t="s">
        <v>364</v>
      </c>
      <c r="G242" s="220" t="s">
        <v>41</v>
      </c>
      <c r="H242" s="218" t="s">
        <v>506</v>
      </c>
      <c r="I242" s="218" t="s">
        <v>507</v>
      </c>
      <c r="J242" s="220" t="s">
        <v>311</v>
      </c>
      <c r="K242" s="221" t="s">
        <v>303</v>
      </c>
      <c r="L242" s="222" t="s">
        <v>303</v>
      </c>
      <c r="M242" s="223">
        <v>47795.745185</v>
      </c>
      <c r="N242" s="224">
        <v>9999.194586</v>
      </c>
      <c r="O242" s="227">
        <v>477918956.5</v>
      </c>
      <c r="P242" s="223">
        <v>477918956.5</v>
      </c>
      <c r="Q242" s="226">
        <v>0</v>
      </c>
      <c r="R242" s="226" t="s">
        <v>508</v>
      </c>
    </row>
    <row r="243" spans="1:18" ht="15">
      <c r="A243" s="215" t="s">
        <v>335</v>
      </c>
      <c r="B243" s="216" t="s">
        <v>503</v>
      </c>
      <c r="C243" s="216" t="s">
        <v>503</v>
      </c>
      <c r="D243" s="217" t="s">
        <v>503</v>
      </c>
      <c r="E243" s="218" t="s">
        <v>107</v>
      </c>
      <c r="F243" s="219" t="s">
        <v>364</v>
      </c>
      <c r="G243" s="220" t="s">
        <v>41</v>
      </c>
      <c r="H243" s="218" t="s">
        <v>501</v>
      </c>
      <c r="I243" s="218" t="s">
        <v>502</v>
      </c>
      <c r="J243" s="220" t="s">
        <v>302</v>
      </c>
      <c r="K243" s="221" t="s">
        <v>303</v>
      </c>
      <c r="L243" s="222" t="s">
        <v>303</v>
      </c>
      <c r="M243" s="223">
        <v>14813.260656</v>
      </c>
      <c r="N243" s="224">
        <v>10000</v>
      </c>
      <c r="O243" s="227">
        <v>148132606.56</v>
      </c>
      <c r="P243" s="223">
        <v>148132606.56</v>
      </c>
      <c r="Q243" s="226">
        <v>148119620.7</v>
      </c>
      <c r="R243" s="226" t="s">
        <v>503</v>
      </c>
    </row>
    <row r="244" spans="1:18" ht="15">
      <c r="A244" s="215" t="s">
        <v>371</v>
      </c>
      <c r="B244" s="216" t="s">
        <v>503</v>
      </c>
      <c r="C244" s="216" t="s">
        <v>503</v>
      </c>
      <c r="D244" s="217" t="s">
        <v>503</v>
      </c>
      <c r="E244" s="218" t="s">
        <v>107</v>
      </c>
      <c r="F244" s="219" t="s">
        <v>364</v>
      </c>
      <c r="G244" s="220" t="s">
        <v>41</v>
      </c>
      <c r="H244" s="218" t="s">
        <v>506</v>
      </c>
      <c r="I244" s="218" t="s">
        <v>507</v>
      </c>
      <c r="J244" s="220" t="s">
        <v>311</v>
      </c>
      <c r="K244" s="221" t="s">
        <v>303</v>
      </c>
      <c r="L244" s="222" t="s">
        <v>303</v>
      </c>
      <c r="M244" s="223">
        <v>14813.260656</v>
      </c>
      <c r="N244" s="224">
        <v>9999.194582</v>
      </c>
      <c r="O244" s="227">
        <v>148120675.7</v>
      </c>
      <c r="P244" s="223">
        <v>148120675.7</v>
      </c>
      <c r="Q244" s="226">
        <v>0</v>
      </c>
      <c r="R244" s="226" t="s">
        <v>508</v>
      </c>
    </row>
    <row r="245" spans="1:18" ht="15">
      <c r="A245" s="215" t="s">
        <v>419</v>
      </c>
      <c r="B245" s="216" t="s">
        <v>503</v>
      </c>
      <c r="C245" s="216" t="s">
        <v>503</v>
      </c>
      <c r="D245" s="217" t="s">
        <v>503</v>
      </c>
      <c r="E245" s="218" t="s">
        <v>108</v>
      </c>
      <c r="F245" s="219" t="s">
        <v>364</v>
      </c>
      <c r="G245" s="220" t="s">
        <v>41</v>
      </c>
      <c r="H245" s="218" t="s">
        <v>501</v>
      </c>
      <c r="I245" s="218" t="s">
        <v>502</v>
      </c>
      <c r="J245" s="220" t="s">
        <v>302</v>
      </c>
      <c r="K245" s="221" t="s">
        <v>303</v>
      </c>
      <c r="L245" s="222" t="s">
        <v>303</v>
      </c>
      <c r="M245" s="223">
        <v>44681.518609</v>
      </c>
      <c r="N245" s="224">
        <v>10000</v>
      </c>
      <c r="O245" s="227">
        <v>446815186.09</v>
      </c>
      <c r="P245" s="223">
        <v>446815186.09</v>
      </c>
      <c r="Q245" s="226">
        <v>446776016.7</v>
      </c>
      <c r="R245" s="226" t="s">
        <v>503</v>
      </c>
    </row>
    <row r="246" spans="1:18" ht="15">
      <c r="A246" s="215" t="s">
        <v>461</v>
      </c>
      <c r="B246" s="216" t="s">
        <v>503</v>
      </c>
      <c r="C246" s="216" t="s">
        <v>503</v>
      </c>
      <c r="D246" s="217" t="s">
        <v>503</v>
      </c>
      <c r="E246" s="218" t="s">
        <v>108</v>
      </c>
      <c r="F246" s="219" t="s">
        <v>364</v>
      </c>
      <c r="G246" s="220" t="s">
        <v>41</v>
      </c>
      <c r="H246" s="218" t="s">
        <v>506</v>
      </c>
      <c r="I246" s="218" t="s">
        <v>507</v>
      </c>
      <c r="J246" s="220" t="s">
        <v>311</v>
      </c>
      <c r="K246" s="221" t="s">
        <v>303</v>
      </c>
      <c r="L246" s="222" t="s">
        <v>303</v>
      </c>
      <c r="M246" s="223">
        <v>44681.518609</v>
      </c>
      <c r="N246" s="224">
        <v>9999.194584</v>
      </c>
      <c r="O246" s="227">
        <v>446779198.9</v>
      </c>
      <c r="P246" s="223">
        <v>446779198.9</v>
      </c>
      <c r="Q246" s="226">
        <v>0</v>
      </c>
      <c r="R246" s="226" t="s">
        <v>508</v>
      </c>
    </row>
    <row r="247" spans="1:18" ht="15">
      <c r="A247" s="215" t="s">
        <v>509</v>
      </c>
      <c r="B247" s="216" t="s">
        <v>503</v>
      </c>
      <c r="C247" s="216" t="s">
        <v>503</v>
      </c>
      <c r="D247" s="217" t="s">
        <v>503</v>
      </c>
      <c r="E247" s="218" t="s">
        <v>109</v>
      </c>
      <c r="F247" s="219" t="s">
        <v>364</v>
      </c>
      <c r="G247" s="220" t="s">
        <v>41</v>
      </c>
      <c r="H247" s="218" t="s">
        <v>501</v>
      </c>
      <c r="I247" s="218" t="s">
        <v>502</v>
      </c>
      <c r="J247" s="220" t="s">
        <v>302</v>
      </c>
      <c r="K247" s="221" t="s">
        <v>303</v>
      </c>
      <c r="L247" s="222" t="s">
        <v>303</v>
      </c>
      <c r="M247" s="223">
        <v>23455.299026</v>
      </c>
      <c r="N247" s="224">
        <v>10000</v>
      </c>
      <c r="O247" s="227">
        <v>234552990.26</v>
      </c>
      <c r="P247" s="223">
        <v>234552990.26</v>
      </c>
      <c r="Q247" s="226">
        <v>234532428.5</v>
      </c>
      <c r="R247" s="226" t="s">
        <v>503</v>
      </c>
    </row>
    <row r="248" spans="1:18" ht="15">
      <c r="A248" s="215" t="s">
        <v>510</v>
      </c>
      <c r="B248" s="216" t="s">
        <v>503</v>
      </c>
      <c r="C248" s="216" t="s">
        <v>503</v>
      </c>
      <c r="D248" s="217" t="s">
        <v>503</v>
      </c>
      <c r="E248" s="218" t="s">
        <v>109</v>
      </c>
      <c r="F248" s="219" t="s">
        <v>364</v>
      </c>
      <c r="G248" s="220" t="s">
        <v>41</v>
      </c>
      <c r="H248" s="218" t="s">
        <v>506</v>
      </c>
      <c r="I248" s="218" t="s">
        <v>507</v>
      </c>
      <c r="J248" s="220" t="s">
        <v>311</v>
      </c>
      <c r="K248" s="221" t="s">
        <v>303</v>
      </c>
      <c r="L248" s="222" t="s">
        <v>303</v>
      </c>
      <c r="M248" s="223">
        <v>23455.299026</v>
      </c>
      <c r="N248" s="224">
        <v>9999.194585</v>
      </c>
      <c r="O248" s="227">
        <v>234534099</v>
      </c>
      <c r="P248" s="223">
        <v>234534099</v>
      </c>
      <c r="Q248" s="226">
        <v>0</v>
      </c>
      <c r="R248" s="226" t="s">
        <v>508</v>
      </c>
    </row>
    <row r="249" spans="1:18" ht="15">
      <c r="A249" s="215" t="s">
        <v>476</v>
      </c>
      <c r="B249" s="216" t="s">
        <v>508</v>
      </c>
      <c r="C249" s="216" t="s">
        <v>508</v>
      </c>
      <c r="D249" s="217" t="s">
        <v>508</v>
      </c>
      <c r="E249" s="218" t="s">
        <v>103</v>
      </c>
      <c r="F249" s="219" t="s">
        <v>364</v>
      </c>
      <c r="G249" s="220" t="s">
        <v>41</v>
      </c>
      <c r="H249" s="218" t="s">
        <v>506</v>
      </c>
      <c r="I249" s="218" t="s">
        <v>507</v>
      </c>
      <c r="J249" s="220" t="s">
        <v>302</v>
      </c>
      <c r="K249" s="221" t="s">
        <v>303</v>
      </c>
      <c r="L249" s="222" t="s">
        <v>303</v>
      </c>
      <c r="M249" s="223">
        <v>78833.586784</v>
      </c>
      <c r="N249" s="224">
        <v>10000</v>
      </c>
      <c r="O249" s="227">
        <v>788335867.84</v>
      </c>
      <c r="P249" s="223">
        <v>788335867.84</v>
      </c>
      <c r="Q249" s="226">
        <v>788272374.1</v>
      </c>
      <c r="R249" s="226" t="s">
        <v>508</v>
      </c>
    </row>
    <row r="250" spans="1:18" ht="15">
      <c r="A250" s="215" t="s">
        <v>477</v>
      </c>
      <c r="B250" s="216" t="s">
        <v>508</v>
      </c>
      <c r="C250" s="216" t="s">
        <v>508</v>
      </c>
      <c r="D250" s="217" t="s">
        <v>508</v>
      </c>
      <c r="E250" s="218" t="s">
        <v>103</v>
      </c>
      <c r="F250" s="219" t="s">
        <v>364</v>
      </c>
      <c r="G250" s="220" t="s">
        <v>41</v>
      </c>
      <c r="H250" s="218" t="s">
        <v>511</v>
      </c>
      <c r="I250" s="218" t="s">
        <v>512</v>
      </c>
      <c r="J250" s="220" t="s">
        <v>311</v>
      </c>
      <c r="K250" s="221" t="s">
        <v>303</v>
      </c>
      <c r="L250" s="222" t="s">
        <v>303</v>
      </c>
      <c r="M250" s="223">
        <v>78833.586785</v>
      </c>
      <c r="N250" s="224">
        <v>9997.551284</v>
      </c>
      <c r="O250" s="227">
        <v>788142826.8</v>
      </c>
      <c r="P250" s="223">
        <v>788142826.8</v>
      </c>
      <c r="Q250" s="226">
        <v>0</v>
      </c>
      <c r="R250" s="226" t="s">
        <v>513</v>
      </c>
    </row>
    <row r="251" spans="1:18" ht="15">
      <c r="A251" s="215" t="s">
        <v>481</v>
      </c>
      <c r="B251" s="216" t="s">
        <v>508</v>
      </c>
      <c r="C251" s="216" t="s">
        <v>508</v>
      </c>
      <c r="D251" s="217" t="s">
        <v>508</v>
      </c>
      <c r="E251" s="218" t="s">
        <v>104</v>
      </c>
      <c r="F251" s="219" t="s">
        <v>364</v>
      </c>
      <c r="G251" s="220" t="s">
        <v>41</v>
      </c>
      <c r="H251" s="218" t="s">
        <v>506</v>
      </c>
      <c r="I251" s="218" t="s">
        <v>507</v>
      </c>
      <c r="J251" s="220" t="s">
        <v>302</v>
      </c>
      <c r="K251" s="221" t="s">
        <v>303</v>
      </c>
      <c r="L251" s="222" t="s">
        <v>303</v>
      </c>
      <c r="M251" s="223">
        <v>63725.344979</v>
      </c>
      <c r="N251" s="224">
        <v>10000</v>
      </c>
      <c r="O251" s="227">
        <v>637253449.79</v>
      </c>
      <c r="P251" s="223">
        <v>637253449.79</v>
      </c>
      <c r="Q251" s="226">
        <v>637202124.5</v>
      </c>
      <c r="R251" s="226" t="s">
        <v>508</v>
      </c>
    </row>
    <row r="252" spans="1:18" ht="15">
      <c r="A252" s="215" t="s">
        <v>482</v>
      </c>
      <c r="B252" s="216" t="s">
        <v>508</v>
      </c>
      <c r="C252" s="216" t="s">
        <v>508</v>
      </c>
      <c r="D252" s="217" t="s">
        <v>508</v>
      </c>
      <c r="E252" s="218" t="s">
        <v>104</v>
      </c>
      <c r="F252" s="219" t="s">
        <v>364</v>
      </c>
      <c r="G252" s="220" t="s">
        <v>41</v>
      </c>
      <c r="H252" s="218" t="s">
        <v>511</v>
      </c>
      <c r="I252" s="218" t="s">
        <v>512</v>
      </c>
      <c r="J252" s="220" t="s">
        <v>311</v>
      </c>
      <c r="K252" s="221" t="s">
        <v>303</v>
      </c>
      <c r="L252" s="222" t="s">
        <v>303</v>
      </c>
      <c r="M252" s="223">
        <v>63725.34498</v>
      </c>
      <c r="N252" s="224">
        <v>9997.551285</v>
      </c>
      <c r="O252" s="227">
        <v>637097404.6</v>
      </c>
      <c r="P252" s="223">
        <v>637097404.6</v>
      </c>
      <c r="Q252" s="226">
        <v>0</v>
      </c>
      <c r="R252" s="226" t="s">
        <v>513</v>
      </c>
    </row>
    <row r="253" spans="1:18" ht="15">
      <c r="A253" s="215" t="s">
        <v>382</v>
      </c>
      <c r="B253" s="216" t="s">
        <v>508</v>
      </c>
      <c r="C253" s="216" t="s">
        <v>508</v>
      </c>
      <c r="D253" s="217" t="s">
        <v>508</v>
      </c>
      <c r="E253" s="218" t="s">
        <v>105</v>
      </c>
      <c r="F253" s="219" t="s">
        <v>364</v>
      </c>
      <c r="G253" s="220" t="s">
        <v>41</v>
      </c>
      <c r="H253" s="218" t="s">
        <v>506</v>
      </c>
      <c r="I253" s="218" t="s">
        <v>507</v>
      </c>
      <c r="J253" s="220" t="s">
        <v>302</v>
      </c>
      <c r="K253" s="221" t="s">
        <v>303</v>
      </c>
      <c r="L253" s="222" t="s">
        <v>303</v>
      </c>
      <c r="M253" s="223">
        <v>23695.244759</v>
      </c>
      <c r="N253" s="224">
        <v>10000</v>
      </c>
      <c r="O253" s="227">
        <v>236952447.59</v>
      </c>
      <c r="P253" s="223">
        <v>236952447.59</v>
      </c>
      <c r="Q253" s="226">
        <v>236933363.1</v>
      </c>
      <c r="R253" s="226" t="s">
        <v>508</v>
      </c>
    </row>
    <row r="254" spans="1:18" ht="15">
      <c r="A254" s="215" t="s">
        <v>395</v>
      </c>
      <c r="B254" s="216" t="s">
        <v>508</v>
      </c>
      <c r="C254" s="216" t="s">
        <v>508</v>
      </c>
      <c r="D254" s="217" t="s">
        <v>508</v>
      </c>
      <c r="E254" s="218" t="s">
        <v>105</v>
      </c>
      <c r="F254" s="219" t="s">
        <v>364</v>
      </c>
      <c r="G254" s="220" t="s">
        <v>41</v>
      </c>
      <c r="H254" s="218" t="s">
        <v>511</v>
      </c>
      <c r="I254" s="218" t="s">
        <v>512</v>
      </c>
      <c r="J254" s="220" t="s">
        <v>311</v>
      </c>
      <c r="K254" s="221" t="s">
        <v>303</v>
      </c>
      <c r="L254" s="222" t="s">
        <v>303</v>
      </c>
      <c r="M254" s="223">
        <v>23695.244759</v>
      </c>
      <c r="N254" s="224">
        <v>9997.551285</v>
      </c>
      <c r="O254" s="227">
        <v>236894424.7</v>
      </c>
      <c r="P254" s="223">
        <v>236894424.7</v>
      </c>
      <c r="Q254" s="226">
        <v>0</v>
      </c>
      <c r="R254" s="226" t="s">
        <v>513</v>
      </c>
    </row>
    <row r="255" spans="1:18" ht="15">
      <c r="A255" s="215" t="s">
        <v>433</v>
      </c>
      <c r="B255" s="216" t="s">
        <v>508</v>
      </c>
      <c r="C255" s="216" t="s">
        <v>508</v>
      </c>
      <c r="D255" s="217" t="s">
        <v>508</v>
      </c>
      <c r="E255" s="218" t="s">
        <v>106</v>
      </c>
      <c r="F255" s="219" t="s">
        <v>364</v>
      </c>
      <c r="G255" s="220" t="s">
        <v>41</v>
      </c>
      <c r="H255" s="218" t="s">
        <v>506</v>
      </c>
      <c r="I255" s="218" t="s">
        <v>507</v>
      </c>
      <c r="J255" s="220" t="s">
        <v>302</v>
      </c>
      <c r="K255" s="221" t="s">
        <v>303</v>
      </c>
      <c r="L255" s="222" t="s">
        <v>303</v>
      </c>
      <c r="M255" s="223">
        <v>47795.745185</v>
      </c>
      <c r="N255" s="224">
        <v>10000</v>
      </c>
      <c r="O255" s="227">
        <v>477957451.85</v>
      </c>
      <c r="P255" s="223">
        <v>477957451.85</v>
      </c>
      <c r="Q255" s="226">
        <v>477918956.5</v>
      </c>
      <c r="R255" s="226" t="s">
        <v>508</v>
      </c>
    </row>
    <row r="256" spans="1:18" ht="15">
      <c r="A256" s="215" t="s">
        <v>429</v>
      </c>
      <c r="B256" s="216" t="s">
        <v>508</v>
      </c>
      <c r="C256" s="216" t="s">
        <v>508</v>
      </c>
      <c r="D256" s="217" t="s">
        <v>508</v>
      </c>
      <c r="E256" s="218" t="s">
        <v>106</v>
      </c>
      <c r="F256" s="219" t="s">
        <v>364</v>
      </c>
      <c r="G256" s="220" t="s">
        <v>41</v>
      </c>
      <c r="H256" s="218" t="s">
        <v>511</v>
      </c>
      <c r="I256" s="218" t="s">
        <v>512</v>
      </c>
      <c r="J256" s="220" t="s">
        <v>311</v>
      </c>
      <c r="K256" s="221" t="s">
        <v>303</v>
      </c>
      <c r="L256" s="222" t="s">
        <v>303</v>
      </c>
      <c r="M256" s="223">
        <v>47795.745185</v>
      </c>
      <c r="N256" s="224">
        <v>9997.551285</v>
      </c>
      <c r="O256" s="227">
        <v>477840413.7</v>
      </c>
      <c r="P256" s="223">
        <v>477840413.7</v>
      </c>
      <c r="Q256" s="226">
        <v>0</v>
      </c>
      <c r="R256" s="226" t="s">
        <v>513</v>
      </c>
    </row>
    <row r="257" spans="1:18" ht="15">
      <c r="A257" s="215" t="s">
        <v>372</v>
      </c>
      <c r="B257" s="216" t="s">
        <v>508</v>
      </c>
      <c r="C257" s="216" t="s">
        <v>508</v>
      </c>
      <c r="D257" s="217" t="s">
        <v>508</v>
      </c>
      <c r="E257" s="218" t="s">
        <v>107</v>
      </c>
      <c r="F257" s="219" t="s">
        <v>364</v>
      </c>
      <c r="G257" s="220" t="s">
        <v>41</v>
      </c>
      <c r="H257" s="218" t="s">
        <v>506</v>
      </c>
      <c r="I257" s="218" t="s">
        <v>507</v>
      </c>
      <c r="J257" s="220" t="s">
        <v>302</v>
      </c>
      <c r="K257" s="221" t="s">
        <v>303</v>
      </c>
      <c r="L257" s="222" t="s">
        <v>303</v>
      </c>
      <c r="M257" s="223">
        <v>14813.260656</v>
      </c>
      <c r="N257" s="224">
        <v>10000</v>
      </c>
      <c r="O257" s="227">
        <v>148132606.56</v>
      </c>
      <c r="P257" s="223">
        <v>148132606.56</v>
      </c>
      <c r="Q257" s="226">
        <v>148120675.7</v>
      </c>
      <c r="R257" s="226" t="s">
        <v>508</v>
      </c>
    </row>
    <row r="258" spans="1:18" ht="15">
      <c r="A258" s="215" t="s">
        <v>386</v>
      </c>
      <c r="B258" s="216" t="s">
        <v>508</v>
      </c>
      <c r="C258" s="216" t="s">
        <v>508</v>
      </c>
      <c r="D258" s="217" t="s">
        <v>508</v>
      </c>
      <c r="E258" s="218" t="s">
        <v>107</v>
      </c>
      <c r="F258" s="219" t="s">
        <v>364</v>
      </c>
      <c r="G258" s="220" t="s">
        <v>41</v>
      </c>
      <c r="H258" s="218" t="s">
        <v>511</v>
      </c>
      <c r="I258" s="218" t="s">
        <v>512</v>
      </c>
      <c r="J258" s="220" t="s">
        <v>311</v>
      </c>
      <c r="K258" s="221" t="s">
        <v>303</v>
      </c>
      <c r="L258" s="222" t="s">
        <v>303</v>
      </c>
      <c r="M258" s="223">
        <v>14813.260656</v>
      </c>
      <c r="N258" s="224">
        <v>9997.551285</v>
      </c>
      <c r="O258" s="227">
        <v>148096333.1</v>
      </c>
      <c r="P258" s="223">
        <v>148096333.1</v>
      </c>
      <c r="Q258" s="226">
        <v>0</v>
      </c>
      <c r="R258" s="226" t="s">
        <v>513</v>
      </c>
    </row>
    <row r="259" spans="1:18" ht="15">
      <c r="A259" s="215" t="s">
        <v>420</v>
      </c>
      <c r="B259" s="216" t="s">
        <v>508</v>
      </c>
      <c r="C259" s="216" t="s">
        <v>508</v>
      </c>
      <c r="D259" s="217" t="s">
        <v>508</v>
      </c>
      <c r="E259" s="218" t="s">
        <v>108</v>
      </c>
      <c r="F259" s="219" t="s">
        <v>364</v>
      </c>
      <c r="G259" s="220" t="s">
        <v>41</v>
      </c>
      <c r="H259" s="218" t="s">
        <v>506</v>
      </c>
      <c r="I259" s="218" t="s">
        <v>507</v>
      </c>
      <c r="J259" s="220" t="s">
        <v>302</v>
      </c>
      <c r="K259" s="221" t="s">
        <v>303</v>
      </c>
      <c r="L259" s="222" t="s">
        <v>303</v>
      </c>
      <c r="M259" s="223">
        <v>44681.518609</v>
      </c>
      <c r="N259" s="224">
        <v>10000</v>
      </c>
      <c r="O259" s="227">
        <v>446815186.09</v>
      </c>
      <c r="P259" s="223">
        <v>446815186.09</v>
      </c>
      <c r="Q259" s="226">
        <v>446779198.9</v>
      </c>
      <c r="R259" s="226" t="s">
        <v>508</v>
      </c>
    </row>
    <row r="260" spans="1:18" ht="15">
      <c r="A260" s="215" t="s">
        <v>447</v>
      </c>
      <c r="B260" s="216" t="s">
        <v>508</v>
      </c>
      <c r="C260" s="216" t="s">
        <v>508</v>
      </c>
      <c r="D260" s="217" t="s">
        <v>508</v>
      </c>
      <c r="E260" s="218" t="s">
        <v>108</v>
      </c>
      <c r="F260" s="219" t="s">
        <v>364</v>
      </c>
      <c r="G260" s="220" t="s">
        <v>41</v>
      </c>
      <c r="H260" s="218" t="s">
        <v>511</v>
      </c>
      <c r="I260" s="218" t="s">
        <v>512</v>
      </c>
      <c r="J260" s="220" t="s">
        <v>311</v>
      </c>
      <c r="K260" s="221" t="s">
        <v>303</v>
      </c>
      <c r="L260" s="222" t="s">
        <v>303</v>
      </c>
      <c r="M260" s="223">
        <v>44681.518609</v>
      </c>
      <c r="N260" s="224">
        <v>9997.551285</v>
      </c>
      <c r="O260" s="227">
        <v>446705773.8</v>
      </c>
      <c r="P260" s="223">
        <v>446705773.8</v>
      </c>
      <c r="Q260" s="226">
        <v>0</v>
      </c>
      <c r="R260" s="226" t="s">
        <v>513</v>
      </c>
    </row>
    <row r="261" spans="1:18" ht="15">
      <c r="A261" s="215" t="s">
        <v>514</v>
      </c>
      <c r="B261" s="216" t="s">
        <v>508</v>
      </c>
      <c r="C261" s="216" t="s">
        <v>508</v>
      </c>
      <c r="D261" s="217" t="s">
        <v>508</v>
      </c>
      <c r="E261" s="218" t="s">
        <v>109</v>
      </c>
      <c r="F261" s="219" t="s">
        <v>364</v>
      </c>
      <c r="G261" s="220" t="s">
        <v>41</v>
      </c>
      <c r="H261" s="218" t="s">
        <v>506</v>
      </c>
      <c r="I261" s="218" t="s">
        <v>507</v>
      </c>
      <c r="J261" s="220" t="s">
        <v>302</v>
      </c>
      <c r="K261" s="221" t="s">
        <v>303</v>
      </c>
      <c r="L261" s="222" t="s">
        <v>303</v>
      </c>
      <c r="M261" s="223">
        <v>23455.299026</v>
      </c>
      <c r="N261" s="224">
        <v>10000</v>
      </c>
      <c r="O261" s="227">
        <v>234552990.26</v>
      </c>
      <c r="P261" s="223">
        <v>234552990.26</v>
      </c>
      <c r="Q261" s="226">
        <v>234534099</v>
      </c>
      <c r="R261" s="226" t="s">
        <v>508</v>
      </c>
    </row>
    <row r="262" spans="1:18" ht="15">
      <c r="A262" s="215" t="s">
        <v>515</v>
      </c>
      <c r="B262" s="216" t="s">
        <v>508</v>
      </c>
      <c r="C262" s="216" t="s">
        <v>508</v>
      </c>
      <c r="D262" s="217" t="s">
        <v>508</v>
      </c>
      <c r="E262" s="218" t="s">
        <v>109</v>
      </c>
      <c r="F262" s="219" t="s">
        <v>364</v>
      </c>
      <c r="G262" s="220" t="s">
        <v>41</v>
      </c>
      <c r="H262" s="218" t="s">
        <v>511</v>
      </c>
      <c r="I262" s="218" t="s">
        <v>512</v>
      </c>
      <c r="J262" s="220" t="s">
        <v>311</v>
      </c>
      <c r="K262" s="221" t="s">
        <v>303</v>
      </c>
      <c r="L262" s="222" t="s">
        <v>303</v>
      </c>
      <c r="M262" s="223">
        <v>23455.299026</v>
      </c>
      <c r="N262" s="224">
        <v>9997.551284</v>
      </c>
      <c r="O262" s="227">
        <v>234495554.9</v>
      </c>
      <c r="P262" s="223">
        <v>234495554.9</v>
      </c>
      <c r="Q262" s="226">
        <v>0</v>
      </c>
      <c r="R262" s="226" t="s">
        <v>513</v>
      </c>
    </row>
    <row r="263" spans="1:18" ht="15">
      <c r="A263" s="215" t="s">
        <v>481</v>
      </c>
      <c r="B263" s="216" t="s">
        <v>513</v>
      </c>
      <c r="C263" s="216" t="s">
        <v>513</v>
      </c>
      <c r="D263" s="217" t="s">
        <v>513</v>
      </c>
      <c r="E263" s="218" t="s">
        <v>103</v>
      </c>
      <c r="F263" s="219" t="s">
        <v>364</v>
      </c>
      <c r="G263" s="220" t="s">
        <v>41</v>
      </c>
      <c r="H263" s="218" t="s">
        <v>511</v>
      </c>
      <c r="I263" s="218" t="s">
        <v>512</v>
      </c>
      <c r="J263" s="220" t="s">
        <v>302</v>
      </c>
      <c r="K263" s="221" t="s">
        <v>303</v>
      </c>
      <c r="L263" s="222" t="s">
        <v>303</v>
      </c>
      <c r="M263" s="223">
        <v>78833.586785</v>
      </c>
      <c r="N263" s="224">
        <v>10000</v>
      </c>
      <c r="O263" s="227">
        <v>788335867.85</v>
      </c>
      <c r="P263" s="223">
        <v>788335867.85</v>
      </c>
      <c r="Q263" s="226">
        <v>788142826.8</v>
      </c>
      <c r="R263" s="226" t="s">
        <v>513</v>
      </c>
    </row>
    <row r="264" spans="1:18" ht="15">
      <c r="A264" s="215" t="s">
        <v>482</v>
      </c>
      <c r="B264" s="216" t="s">
        <v>513</v>
      </c>
      <c r="C264" s="216" t="s">
        <v>513</v>
      </c>
      <c r="D264" s="217" t="s">
        <v>513</v>
      </c>
      <c r="E264" s="218" t="s">
        <v>103</v>
      </c>
      <c r="F264" s="219" t="s">
        <v>364</v>
      </c>
      <c r="G264" s="220" t="s">
        <v>41</v>
      </c>
      <c r="H264" s="218" t="s">
        <v>516</v>
      </c>
      <c r="I264" s="218" t="s">
        <v>517</v>
      </c>
      <c r="J264" s="220" t="s">
        <v>311</v>
      </c>
      <c r="K264" s="221" t="s">
        <v>303</v>
      </c>
      <c r="L264" s="222" t="s">
        <v>303</v>
      </c>
      <c r="M264" s="223">
        <v>62477.517259</v>
      </c>
      <c r="N264" s="224">
        <v>9999.150757</v>
      </c>
      <c r="O264" s="227">
        <v>624722114</v>
      </c>
      <c r="P264" s="223">
        <v>624722114</v>
      </c>
      <c r="Q264" s="226">
        <v>0</v>
      </c>
      <c r="R264" s="226" t="s">
        <v>518</v>
      </c>
    </row>
    <row r="265" spans="1:18" ht="15">
      <c r="A265" s="215" t="s">
        <v>488</v>
      </c>
      <c r="B265" s="216" t="s">
        <v>513</v>
      </c>
      <c r="C265" s="216" t="s">
        <v>513</v>
      </c>
      <c r="D265" s="217" t="s">
        <v>513</v>
      </c>
      <c r="E265" s="218" t="s">
        <v>104</v>
      </c>
      <c r="F265" s="219" t="s">
        <v>364</v>
      </c>
      <c r="G265" s="220" t="s">
        <v>41</v>
      </c>
      <c r="H265" s="218" t="s">
        <v>511</v>
      </c>
      <c r="I265" s="218" t="s">
        <v>512</v>
      </c>
      <c r="J265" s="220" t="s">
        <v>302</v>
      </c>
      <c r="K265" s="221" t="s">
        <v>303</v>
      </c>
      <c r="L265" s="222" t="s">
        <v>303</v>
      </c>
      <c r="M265" s="223">
        <v>63725.34498</v>
      </c>
      <c r="N265" s="224">
        <v>10000</v>
      </c>
      <c r="O265" s="227">
        <v>637253449.8</v>
      </c>
      <c r="P265" s="223">
        <v>637253449.8</v>
      </c>
      <c r="Q265" s="226">
        <v>637097404.6</v>
      </c>
      <c r="R265" s="226" t="s">
        <v>513</v>
      </c>
    </row>
    <row r="266" spans="1:18" ht="15">
      <c r="A266" s="215" t="s">
        <v>489</v>
      </c>
      <c r="B266" s="216" t="s">
        <v>513</v>
      </c>
      <c r="C266" s="216" t="s">
        <v>513</v>
      </c>
      <c r="D266" s="217" t="s">
        <v>513</v>
      </c>
      <c r="E266" s="218" t="s">
        <v>104</v>
      </c>
      <c r="F266" s="219" t="s">
        <v>364</v>
      </c>
      <c r="G266" s="220" t="s">
        <v>41</v>
      </c>
      <c r="H266" s="218" t="s">
        <v>516</v>
      </c>
      <c r="I266" s="218" t="s">
        <v>517</v>
      </c>
      <c r="J266" s="220" t="s">
        <v>311</v>
      </c>
      <c r="K266" s="221" t="s">
        <v>303</v>
      </c>
      <c r="L266" s="222" t="s">
        <v>303</v>
      </c>
      <c r="M266" s="223">
        <v>53502.127097</v>
      </c>
      <c r="N266" s="224">
        <v>9999.142539</v>
      </c>
      <c r="O266" s="227">
        <v>534975395</v>
      </c>
      <c r="P266" s="223">
        <v>534975395</v>
      </c>
      <c r="Q266" s="226">
        <v>0</v>
      </c>
      <c r="R266" s="226" t="s">
        <v>518</v>
      </c>
    </row>
    <row r="267" spans="1:18" ht="15">
      <c r="A267" s="215" t="s">
        <v>396</v>
      </c>
      <c r="B267" s="216" t="s">
        <v>513</v>
      </c>
      <c r="C267" s="216" t="s">
        <v>513</v>
      </c>
      <c r="D267" s="217" t="s">
        <v>513</v>
      </c>
      <c r="E267" s="218" t="s">
        <v>105</v>
      </c>
      <c r="F267" s="219" t="s">
        <v>364</v>
      </c>
      <c r="G267" s="220" t="s">
        <v>41</v>
      </c>
      <c r="H267" s="218" t="s">
        <v>511</v>
      </c>
      <c r="I267" s="218" t="s">
        <v>512</v>
      </c>
      <c r="J267" s="220" t="s">
        <v>302</v>
      </c>
      <c r="K267" s="221" t="s">
        <v>303</v>
      </c>
      <c r="L267" s="222" t="s">
        <v>303</v>
      </c>
      <c r="M267" s="223">
        <v>23695.244759</v>
      </c>
      <c r="N267" s="224">
        <v>10000</v>
      </c>
      <c r="O267" s="227">
        <v>236952447.59</v>
      </c>
      <c r="P267" s="223">
        <v>236952447.59</v>
      </c>
      <c r="Q267" s="226">
        <v>236894424.7</v>
      </c>
      <c r="R267" s="226" t="s">
        <v>513</v>
      </c>
    </row>
    <row r="268" spans="1:18" ht="15">
      <c r="A268" s="215" t="s">
        <v>498</v>
      </c>
      <c r="B268" s="216" t="s">
        <v>513</v>
      </c>
      <c r="C268" s="216" t="s">
        <v>513</v>
      </c>
      <c r="D268" s="217" t="s">
        <v>513</v>
      </c>
      <c r="E268" s="218" t="s">
        <v>105</v>
      </c>
      <c r="F268" s="219" t="s">
        <v>364</v>
      </c>
      <c r="G268" s="220" t="s">
        <v>41</v>
      </c>
      <c r="H268" s="218" t="s">
        <v>516</v>
      </c>
      <c r="I268" s="218" t="s">
        <v>517</v>
      </c>
      <c r="J268" s="220" t="s">
        <v>311</v>
      </c>
      <c r="K268" s="221" t="s">
        <v>303</v>
      </c>
      <c r="L268" s="222" t="s">
        <v>303</v>
      </c>
      <c r="M268" s="223">
        <v>19903.616201</v>
      </c>
      <c r="N268" s="224">
        <v>9999.150757</v>
      </c>
      <c r="O268" s="227">
        <v>199019259</v>
      </c>
      <c r="P268" s="223">
        <v>199019259</v>
      </c>
      <c r="Q268" s="226">
        <v>0</v>
      </c>
      <c r="R268" s="226" t="s">
        <v>518</v>
      </c>
    </row>
    <row r="269" spans="1:18" ht="15">
      <c r="A269" s="215" t="s">
        <v>428</v>
      </c>
      <c r="B269" s="216" t="s">
        <v>513</v>
      </c>
      <c r="C269" s="216" t="s">
        <v>513</v>
      </c>
      <c r="D269" s="217" t="s">
        <v>513</v>
      </c>
      <c r="E269" s="218" t="s">
        <v>106</v>
      </c>
      <c r="F269" s="219" t="s">
        <v>364</v>
      </c>
      <c r="G269" s="220" t="s">
        <v>41</v>
      </c>
      <c r="H269" s="218" t="s">
        <v>511</v>
      </c>
      <c r="I269" s="218" t="s">
        <v>512</v>
      </c>
      <c r="J269" s="220" t="s">
        <v>302</v>
      </c>
      <c r="K269" s="221" t="s">
        <v>303</v>
      </c>
      <c r="L269" s="222" t="s">
        <v>303</v>
      </c>
      <c r="M269" s="223">
        <v>47795.745185</v>
      </c>
      <c r="N269" s="224">
        <v>10000</v>
      </c>
      <c r="O269" s="227">
        <v>477957451.85</v>
      </c>
      <c r="P269" s="223">
        <v>477957451.85</v>
      </c>
      <c r="Q269" s="226">
        <v>477840413.7</v>
      </c>
      <c r="R269" s="226" t="s">
        <v>513</v>
      </c>
    </row>
    <row r="270" spans="1:18" ht="15">
      <c r="A270" s="215" t="s">
        <v>359</v>
      </c>
      <c r="B270" s="216" t="s">
        <v>513</v>
      </c>
      <c r="C270" s="216" t="s">
        <v>513</v>
      </c>
      <c r="D270" s="217" t="s">
        <v>513</v>
      </c>
      <c r="E270" s="218" t="s">
        <v>106</v>
      </c>
      <c r="F270" s="219" t="s">
        <v>364</v>
      </c>
      <c r="G270" s="220" t="s">
        <v>41</v>
      </c>
      <c r="H270" s="218" t="s">
        <v>516</v>
      </c>
      <c r="I270" s="218" t="s">
        <v>517</v>
      </c>
      <c r="J270" s="220" t="s">
        <v>311</v>
      </c>
      <c r="K270" s="221" t="s">
        <v>303</v>
      </c>
      <c r="L270" s="222" t="s">
        <v>303</v>
      </c>
      <c r="M270" s="223">
        <v>40116.180738</v>
      </c>
      <c r="N270" s="224">
        <v>9999.150757</v>
      </c>
      <c r="O270" s="227">
        <v>401127739</v>
      </c>
      <c r="P270" s="223">
        <v>401127739</v>
      </c>
      <c r="Q270" s="226">
        <v>0</v>
      </c>
      <c r="R270" s="226" t="s">
        <v>518</v>
      </c>
    </row>
    <row r="271" spans="1:18" ht="15">
      <c r="A271" s="215" t="s">
        <v>338</v>
      </c>
      <c r="B271" s="216" t="s">
        <v>513</v>
      </c>
      <c r="C271" s="216" t="s">
        <v>513</v>
      </c>
      <c r="D271" s="217" t="s">
        <v>513</v>
      </c>
      <c r="E271" s="218" t="s">
        <v>107</v>
      </c>
      <c r="F271" s="219" t="s">
        <v>364</v>
      </c>
      <c r="G271" s="220" t="s">
        <v>41</v>
      </c>
      <c r="H271" s="218" t="s">
        <v>511</v>
      </c>
      <c r="I271" s="218" t="s">
        <v>512</v>
      </c>
      <c r="J271" s="220" t="s">
        <v>302</v>
      </c>
      <c r="K271" s="221" t="s">
        <v>303</v>
      </c>
      <c r="L271" s="222" t="s">
        <v>303</v>
      </c>
      <c r="M271" s="223">
        <v>14813.260656</v>
      </c>
      <c r="N271" s="224">
        <v>10000</v>
      </c>
      <c r="O271" s="227">
        <v>148132606.56</v>
      </c>
      <c r="P271" s="223">
        <v>148132606.56</v>
      </c>
      <c r="Q271" s="226">
        <v>148096333.1</v>
      </c>
      <c r="R271" s="226" t="s">
        <v>513</v>
      </c>
    </row>
    <row r="272" spans="1:18" ht="15">
      <c r="A272" s="215" t="s">
        <v>341</v>
      </c>
      <c r="B272" s="216" t="s">
        <v>513</v>
      </c>
      <c r="C272" s="216" t="s">
        <v>513</v>
      </c>
      <c r="D272" s="217" t="s">
        <v>513</v>
      </c>
      <c r="E272" s="218" t="s">
        <v>107</v>
      </c>
      <c r="F272" s="219" t="s">
        <v>364</v>
      </c>
      <c r="G272" s="220" t="s">
        <v>41</v>
      </c>
      <c r="H272" s="218" t="s">
        <v>516</v>
      </c>
      <c r="I272" s="218" t="s">
        <v>517</v>
      </c>
      <c r="J272" s="220" t="s">
        <v>311</v>
      </c>
      <c r="K272" s="221" t="s">
        <v>303</v>
      </c>
      <c r="L272" s="222" t="s">
        <v>303</v>
      </c>
      <c r="M272" s="223">
        <v>12413.196682</v>
      </c>
      <c r="N272" s="224">
        <v>9999.150757</v>
      </c>
      <c r="O272" s="227">
        <v>124121425</v>
      </c>
      <c r="P272" s="223">
        <v>124121425</v>
      </c>
      <c r="Q272" s="226">
        <v>0</v>
      </c>
      <c r="R272" s="226" t="s">
        <v>518</v>
      </c>
    </row>
    <row r="273" spans="1:18" ht="15">
      <c r="A273" s="215" t="s">
        <v>448</v>
      </c>
      <c r="B273" s="216" t="s">
        <v>513</v>
      </c>
      <c r="C273" s="216" t="s">
        <v>513</v>
      </c>
      <c r="D273" s="217" t="s">
        <v>513</v>
      </c>
      <c r="E273" s="218" t="s">
        <v>108</v>
      </c>
      <c r="F273" s="219" t="s">
        <v>364</v>
      </c>
      <c r="G273" s="220" t="s">
        <v>41</v>
      </c>
      <c r="H273" s="218" t="s">
        <v>511</v>
      </c>
      <c r="I273" s="218" t="s">
        <v>512</v>
      </c>
      <c r="J273" s="220" t="s">
        <v>302</v>
      </c>
      <c r="K273" s="221" t="s">
        <v>303</v>
      </c>
      <c r="L273" s="222" t="s">
        <v>303</v>
      </c>
      <c r="M273" s="223">
        <v>44681.518609</v>
      </c>
      <c r="N273" s="224">
        <v>10000</v>
      </c>
      <c r="O273" s="227">
        <v>446815186.09</v>
      </c>
      <c r="P273" s="223">
        <v>446815186.09</v>
      </c>
      <c r="Q273" s="226">
        <v>446705773.8</v>
      </c>
      <c r="R273" s="226" t="s">
        <v>513</v>
      </c>
    </row>
    <row r="274" spans="1:18" ht="15">
      <c r="A274" s="215" t="s">
        <v>444</v>
      </c>
      <c r="B274" s="216" t="s">
        <v>513</v>
      </c>
      <c r="C274" s="216" t="s">
        <v>513</v>
      </c>
      <c r="D274" s="217" t="s">
        <v>513</v>
      </c>
      <c r="E274" s="218" t="s">
        <v>108</v>
      </c>
      <c r="F274" s="219" t="s">
        <v>364</v>
      </c>
      <c r="G274" s="220" t="s">
        <v>41</v>
      </c>
      <c r="H274" s="218" t="s">
        <v>516</v>
      </c>
      <c r="I274" s="218" t="s">
        <v>517</v>
      </c>
      <c r="J274" s="220" t="s">
        <v>311</v>
      </c>
      <c r="K274" s="221" t="s">
        <v>303</v>
      </c>
      <c r="L274" s="222" t="s">
        <v>303</v>
      </c>
      <c r="M274" s="223">
        <v>40875.593722</v>
      </c>
      <c r="N274" s="224">
        <v>9999.142539</v>
      </c>
      <c r="O274" s="227">
        <v>408720888</v>
      </c>
      <c r="P274" s="223">
        <v>408720888</v>
      </c>
      <c r="Q274" s="226">
        <v>0</v>
      </c>
      <c r="R274" s="226" t="s">
        <v>518</v>
      </c>
    </row>
    <row r="275" spans="1:18" ht="15">
      <c r="A275" s="215" t="s">
        <v>519</v>
      </c>
      <c r="B275" s="216" t="s">
        <v>513</v>
      </c>
      <c r="C275" s="216" t="s">
        <v>513</v>
      </c>
      <c r="D275" s="217" t="s">
        <v>513</v>
      </c>
      <c r="E275" s="218" t="s">
        <v>109</v>
      </c>
      <c r="F275" s="219" t="s">
        <v>364</v>
      </c>
      <c r="G275" s="220" t="s">
        <v>41</v>
      </c>
      <c r="H275" s="218" t="s">
        <v>511</v>
      </c>
      <c r="I275" s="218" t="s">
        <v>512</v>
      </c>
      <c r="J275" s="220" t="s">
        <v>302</v>
      </c>
      <c r="K275" s="221" t="s">
        <v>303</v>
      </c>
      <c r="L275" s="222" t="s">
        <v>303</v>
      </c>
      <c r="M275" s="223">
        <v>23455.299026</v>
      </c>
      <c r="N275" s="224">
        <v>10000</v>
      </c>
      <c r="O275" s="227">
        <v>234552990.26</v>
      </c>
      <c r="P275" s="223">
        <v>234552990.26</v>
      </c>
      <c r="Q275" s="226">
        <v>234495554.9</v>
      </c>
      <c r="R275" s="226" t="s">
        <v>513</v>
      </c>
    </row>
    <row r="276" spans="1:18" ht="15">
      <c r="A276" s="215" t="s">
        <v>520</v>
      </c>
      <c r="B276" s="216" t="s">
        <v>513</v>
      </c>
      <c r="C276" s="216" t="s">
        <v>513</v>
      </c>
      <c r="D276" s="217" t="s">
        <v>513</v>
      </c>
      <c r="E276" s="218" t="s">
        <v>109</v>
      </c>
      <c r="F276" s="219" t="s">
        <v>364</v>
      </c>
      <c r="G276" s="220" t="s">
        <v>41</v>
      </c>
      <c r="H276" s="218" t="s">
        <v>516</v>
      </c>
      <c r="I276" s="218" t="s">
        <v>517</v>
      </c>
      <c r="J276" s="220" t="s">
        <v>311</v>
      </c>
      <c r="K276" s="221" t="s">
        <v>303</v>
      </c>
      <c r="L276" s="222" t="s">
        <v>303</v>
      </c>
      <c r="M276" s="223">
        <v>5622.279181</v>
      </c>
      <c r="N276" s="224">
        <v>9999.14254</v>
      </c>
      <c r="O276" s="227">
        <v>56217970.93</v>
      </c>
      <c r="P276" s="223">
        <v>56217970.93</v>
      </c>
      <c r="Q276" s="226">
        <v>0</v>
      </c>
      <c r="R276" s="226" t="s">
        <v>518</v>
      </c>
    </row>
    <row r="277" spans="1:18" ht="15">
      <c r="A277" s="215" t="s">
        <v>521</v>
      </c>
      <c r="B277" s="216" t="s">
        <v>513</v>
      </c>
      <c r="C277" s="216" t="s">
        <v>513</v>
      </c>
      <c r="D277" s="217" t="s">
        <v>513</v>
      </c>
      <c r="E277" s="218" t="s">
        <v>109</v>
      </c>
      <c r="F277" s="219" t="s">
        <v>364</v>
      </c>
      <c r="G277" s="220" t="s">
        <v>41</v>
      </c>
      <c r="H277" s="218" t="s">
        <v>516</v>
      </c>
      <c r="I277" s="218" t="s">
        <v>517</v>
      </c>
      <c r="J277" s="220" t="s">
        <v>311</v>
      </c>
      <c r="K277" s="221" t="s">
        <v>303</v>
      </c>
      <c r="L277" s="222" t="s">
        <v>303</v>
      </c>
      <c r="M277" s="223">
        <v>14089.489121</v>
      </c>
      <c r="N277" s="224">
        <v>9999.150756</v>
      </c>
      <c r="O277" s="227">
        <v>140882925.8</v>
      </c>
      <c r="P277" s="223">
        <v>140882925.8</v>
      </c>
      <c r="Q277" s="226">
        <v>0</v>
      </c>
      <c r="R277" s="226" t="s">
        <v>518</v>
      </c>
    </row>
    <row r="278" spans="1:18" ht="15">
      <c r="A278" s="215" t="s">
        <v>493</v>
      </c>
      <c r="B278" s="216" t="s">
        <v>518</v>
      </c>
      <c r="C278" s="216" t="s">
        <v>518</v>
      </c>
      <c r="D278" s="217" t="s">
        <v>518</v>
      </c>
      <c r="E278" s="218" t="s">
        <v>103</v>
      </c>
      <c r="F278" s="219" t="s">
        <v>522</v>
      </c>
      <c r="G278" s="220" t="s">
        <v>523</v>
      </c>
      <c r="H278" s="218" t="s">
        <v>69</v>
      </c>
      <c r="I278" s="218" t="s">
        <v>524</v>
      </c>
      <c r="J278" s="220" t="s">
        <v>311</v>
      </c>
      <c r="K278" s="221" t="s">
        <v>303</v>
      </c>
      <c r="L278" s="222" t="s">
        <v>303</v>
      </c>
      <c r="M278" s="223">
        <v>340</v>
      </c>
      <c r="N278" s="224">
        <v>485887.5</v>
      </c>
      <c r="O278" s="227">
        <v>165201750</v>
      </c>
      <c r="P278" s="223">
        <v>165201750</v>
      </c>
      <c r="Q278" s="226">
        <v>0</v>
      </c>
      <c r="R278" s="226" t="s">
        <v>525</v>
      </c>
    </row>
    <row r="279" spans="1:18" ht="15">
      <c r="A279" s="215" t="s">
        <v>488</v>
      </c>
      <c r="B279" s="216" t="s">
        <v>518</v>
      </c>
      <c r="C279" s="216" t="s">
        <v>518</v>
      </c>
      <c r="D279" s="217" t="s">
        <v>518</v>
      </c>
      <c r="E279" s="218" t="s">
        <v>103</v>
      </c>
      <c r="F279" s="219" t="s">
        <v>364</v>
      </c>
      <c r="G279" s="220" t="s">
        <v>41</v>
      </c>
      <c r="H279" s="218" t="s">
        <v>516</v>
      </c>
      <c r="I279" s="218" t="s">
        <v>517</v>
      </c>
      <c r="J279" s="220" t="s">
        <v>302</v>
      </c>
      <c r="K279" s="221" t="s">
        <v>303</v>
      </c>
      <c r="L279" s="222" t="s">
        <v>303</v>
      </c>
      <c r="M279" s="223">
        <v>62477.517259</v>
      </c>
      <c r="N279" s="224">
        <v>10000</v>
      </c>
      <c r="O279" s="227">
        <v>624775172.59</v>
      </c>
      <c r="P279" s="223">
        <v>624775172.59</v>
      </c>
      <c r="Q279" s="226">
        <v>624722114</v>
      </c>
      <c r="R279" s="226" t="s">
        <v>518</v>
      </c>
    </row>
    <row r="280" spans="1:18" ht="15">
      <c r="A280" s="215" t="s">
        <v>489</v>
      </c>
      <c r="B280" s="216" t="s">
        <v>518</v>
      </c>
      <c r="C280" s="216" t="s">
        <v>518</v>
      </c>
      <c r="D280" s="217" t="s">
        <v>518</v>
      </c>
      <c r="E280" s="218" t="s">
        <v>103</v>
      </c>
      <c r="F280" s="219" t="s">
        <v>364</v>
      </c>
      <c r="G280" s="220" t="s">
        <v>41</v>
      </c>
      <c r="H280" s="218" t="s">
        <v>526</v>
      </c>
      <c r="I280" s="218" t="s">
        <v>527</v>
      </c>
      <c r="J280" s="220" t="s">
        <v>311</v>
      </c>
      <c r="K280" s="221" t="s">
        <v>303</v>
      </c>
      <c r="L280" s="222" t="s">
        <v>303</v>
      </c>
      <c r="M280" s="223">
        <v>62477.510401</v>
      </c>
      <c r="N280" s="224">
        <v>9999.142539</v>
      </c>
      <c r="O280" s="227">
        <v>624721532</v>
      </c>
      <c r="P280" s="223">
        <v>624721532</v>
      </c>
      <c r="Q280" s="226">
        <v>0</v>
      </c>
      <c r="R280" s="226" t="s">
        <v>528</v>
      </c>
    </row>
    <row r="281" spans="1:18" ht="15">
      <c r="A281" s="215" t="s">
        <v>499</v>
      </c>
      <c r="B281" s="216" t="s">
        <v>518</v>
      </c>
      <c r="C281" s="216" t="s">
        <v>518</v>
      </c>
      <c r="D281" s="217" t="s">
        <v>518</v>
      </c>
      <c r="E281" s="218" t="s">
        <v>104</v>
      </c>
      <c r="F281" s="219" t="s">
        <v>522</v>
      </c>
      <c r="G281" s="220" t="s">
        <v>523</v>
      </c>
      <c r="H281" s="218" t="s">
        <v>69</v>
      </c>
      <c r="I281" s="218" t="s">
        <v>524</v>
      </c>
      <c r="J281" s="220" t="s">
        <v>311</v>
      </c>
      <c r="K281" s="221" t="s">
        <v>303</v>
      </c>
      <c r="L281" s="222" t="s">
        <v>303</v>
      </c>
      <c r="M281" s="223">
        <v>213</v>
      </c>
      <c r="N281" s="224">
        <v>485887.5</v>
      </c>
      <c r="O281" s="227">
        <v>103494037.5</v>
      </c>
      <c r="P281" s="223">
        <v>103494037.5</v>
      </c>
      <c r="Q281" s="226">
        <v>0</v>
      </c>
      <c r="R281" s="226" t="s">
        <v>525</v>
      </c>
    </row>
    <row r="282" spans="1:18" ht="15">
      <c r="A282" s="215" t="s">
        <v>493</v>
      </c>
      <c r="B282" s="216" t="s">
        <v>518</v>
      </c>
      <c r="C282" s="216" t="s">
        <v>518</v>
      </c>
      <c r="D282" s="217" t="s">
        <v>518</v>
      </c>
      <c r="E282" s="218" t="s">
        <v>104</v>
      </c>
      <c r="F282" s="219" t="s">
        <v>364</v>
      </c>
      <c r="G282" s="220" t="s">
        <v>41</v>
      </c>
      <c r="H282" s="218" t="s">
        <v>516</v>
      </c>
      <c r="I282" s="218" t="s">
        <v>517</v>
      </c>
      <c r="J282" s="220" t="s">
        <v>302</v>
      </c>
      <c r="K282" s="221" t="s">
        <v>303</v>
      </c>
      <c r="L282" s="222" t="s">
        <v>303</v>
      </c>
      <c r="M282" s="223">
        <v>53502.127097</v>
      </c>
      <c r="N282" s="224">
        <v>10000</v>
      </c>
      <c r="O282" s="227">
        <v>535021270.97</v>
      </c>
      <c r="P282" s="223">
        <v>535021270.97</v>
      </c>
      <c r="Q282" s="226">
        <v>534975395</v>
      </c>
      <c r="R282" s="226" t="s">
        <v>518</v>
      </c>
    </row>
    <row r="283" spans="1:18" ht="15">
      <c r="A283" s="215" t="s">
        <v>494</v>
      </c>
      <c r="B283" s="216" t="s">
        <v>518</v>
      </c>
      <c r="C283" s="216" t="s">
        <v>518</v>
      </c>
      <c r="D283" s="217" t="s">
        <v>518</v>
      </c>
      <c r="E283" s="218" t="s">
        <v>104</v>
      </c>
      <c r="F283" s="219" t="s">
        <v>364</v>
      </c>
      <c r="G283" s="220" t="s">
        <v>41</v>
      </c>
      <c r="H283" s="218" t="s">
        <v>526</v>
      </c>
      <c r="I283" s="218" t="s">
        <v>527</v>
      </c>
      <c r="J283" s="220" t="s">
        <v>311</v>
      </c>
      <c r="K283" s="221" t="s">
        <v>303</v>
      </c>
      <c r="L283" s="222" t="s">
        <v>303</v>
      </c>
      <c r="M283" s="223">
        <v>53502.135854</v>
      </c>
      <c r="N283" s="224">
        <v>9999.1398</v>
      </c>
      <c r="O283" s="227">
        <v>534975336</v>
      </c>
      <c r="P283" s="223">
        <v>534975336</v>
      </c>
      <c r="Q283" s="226">
        <v>0</v>
      </c>
      <c r="R283" s="226" t="s">
        <v>528</v>
      </c>
    </row>
    <row r="284" spans="1:18" ht="15">
      <c r="A284" s="215" t="s">
        <v>414</v>
      </c>
      <c r="B284" s="216" t="s">
        <v>518</v>
      </c>
      <c r="C284" s="216" t="s">
        <v>518</v>
      </c>
      <c r="D284" s="217" t="s">
        <v>518</v>
      </c>
      <c r="E284" s="218" t="s">
        <v>105</v>
      </c>
      <c r="F284" s="219" t="s">
        <v>522</v>
      </c>
      <c r="G284" s="220" t="s">
        <v>523</v>
      </c>
      <c r="H284" s="218" t="s">
        <v>69</v>
      </c>
      <c r="I284" s="218" t="s">
        <v>524</v>
      </c>
      <c r="J284" s="220" t="s">
        <v>311</v>
      </c>
      <c r="K284" s="221" t="s">
        <v>303</v>
      </c>
      <c r="L284" s="222" t="s">
        <v>303</v>
      </c>
      <c r="M284" s="223">
        <v>79</v>
      </c>
      <c r="N284" s="224">
        <v>485887.5</v>
      </c>
      <c r="O284" s="227">
        <v>38385112.5</v>
      </c>
      <c r="P284" s="223">
        <v>38385112.5</v>
      </c>
      <c r="Q284" s="226">
        <v>0</v>
      </c>
      <c r="R284" s="226" t="s">
        <v>525</v>
      </c>
    </row>
    <row r="285" spans="1:18" ht="15">
      <c r="A285" s="215" t="s">
        <v>400</v>
      </c>
      <c r="B285" s="216" t="s">
        <v>518</v>
      </c>
      <c r="C285" s="216" t="s">
        <v>518</v>
      </c>
      <c r="D285" s="217" t="s">
        <v>518</v>
      </c>
      <c r="E285" s="218" t="s">
        <v>105</v>
      </c>
      <c r="F285" s="219" t="s">
        <v>364</v>
      </c>
      <c r="G285" s="220" t="s">
        <v>41</v>
      </c>
      <c r="H285" s="218" t="s">
        <v>516</v>
      </c>
      <c r="I285" s="218" t="s">
        <v>517</v>
      </c>
      <c r="J285" s="220" t="s">
        <v>302</v>
      </c>
      <c r="K285" s="221" t="s">
        <v>303</v>
      </c>
      <c r="L285" s="222" t="s">
        <v>303</v>
      </c>
      <c r="M285" s="223">
        <v>19903.616201</v>
      </c>
      <c r="N285" s="224">
        <v>10000</v>
      </c>
      <c r="O285" s="227">
        <v>199036162.01</v>
      </c>
      <c r="P285" s="223">
        <v>199036162.01</v>
      </c>
      <c r="Q285" s="226">
        <v>199019259</v>
      </c>
      <c r="R285" s="226" t="s">
        <v>518</v>
      </c>
    </row>
    <row r="286" spans="1:18" ht="15">
      <c r="A286" s="215" t="s">
        <v>413</v>
      </c>
      <c r="B286" s="216" t="s">
        <v>518</v>
      </c>
      <c r="C286" s="216" t="s">
        <v>518</v>
      </c>
      <c r="D286" s="217" t="s">
        <v>518</v>
      </c>
      <c r="E286" s="218" t="s">
        <v>105</v>
      </c>
      <c r="F286" s="219" t="s">
        <v>364</v>
      </c>
      <c r="G286" s="220" t="s">
        <v>41</v>
      </c>
      <c r="H286" s="218" t="s">
        <v>526</v>
      </c>
      <c r="I286" s="218" t="s">
        <v>527</v>
      </c>
      <c r="J286" s="220" t="s">
        <v>311</v>
      </c>
      <c r="K286" s="221" t="s">
        <v>303</v>
      </c>
      <c r="L286" s="222" t="s">
        <v>303</v>
      </c>
      <c r="M286" s="223">
        <v>19903.614057</v>
      </c>
      <c r="N286" s="224">
        <v>9999.142539</v>
      </c>
      <c r="O286" s="227">
        <v>199019074</v>
      </c>
      <c r="P286" s="223">
        <v>199019074</v>
      </c>
      <c r="Q286" s="226">
        <v>0</v>
      </c>
      <c r="R286" s="226" t="s">
        <v>528</v>
      </c>
    </row>
    <row r="287" spans="1:18" ht="15">
      <c r="A287" s="215" t="s">
        <v>393</v>
      </c>
      <c r="B287" s="216" t="s">
        <v>518</v>
      </c>
      <c r="C287" s="216" t="s">
        <v>518</v>
      </c>
      <c r="D287" s="217" t="s">
        <v>518</v>
      </c>
      <c r="E287" s="218" t="s">
        <v>106</v>
      </c>
      <c r="F287" s="219" t="s">
        <v>522</v>
      </c>
      <c r="G287" s="220" t="s">
        <v>523</v>
      </c>
      <c r="H287" s="218" t="s">
        <v>69</v>
      </c>
      <c r="I287" s="218" t="s">
        <v>524</v>
      </c>
      <c r="J287" s="220" t="s">
        <v>311</v>
      </c>
      <c r="K287" s="221" t="s">
        <v>303</v>
      </c>
      <c r="L287" s="222" t="s">
        <v>303</v>
      </c>
      <c r="M287" s="223">
        <v>160</v>
      </c>
      <c r="N287" s="224">
        <v>485887.5</v>
      </c>
      <c r="O287" s="227">
        <v>77742000</v>
      </c>
      <c r="P287" s="223">
        <v>77742000</v>
      </c>
      <c r="Q287" s="226">
        <v>0</v>
      </c>
      <c r="R287" s="226" t="s">
        <v>525</v>
      </c>
    </row>
    <row r="288" spans="1:18" ht="15">
      <c r="A288" s="215" t="s">
        <v>379</v>
      </c>
      <c r="B288" s="216" t="s">
        <v>518</v>
      </c>
      <c r="C288" s="216" t="s">
        <v>518</v>
      </c>
      <c r="D288" s="217" t="s">
        <v>518</v>
      </c>
      <c r="E288" s="218" t="s">
        <v>106</v>
      </c>
      <c r="F288" s="219" t="s">
        <v>364</v>
      </c>
      <c r="G288" s="220" t="s">
        <v>41</v>
      </c>
      <c r="H288" s="218" t="s">
        <v>516</v>
      </c>
      <c r="I288" s="218" t="s">
        <v>517</v>
      </c>
      <c r="J288" s="220" t="s">
        <v>302</v>
      </c>
      <c r="K288" s="221" t="s">
        <v>303</v>
      </c>
      <c r="L288" s="222" t="s">
        <v>303</v>
      </c>
      <c r="M288" s="223">
        <v>40116.180738</v>
      </c>
      <c r="N288" s="224">
        <v>10000</v>
      </c>
      <c r="O288" s="227">
        <v>401161807.38</v>
      </c>
      <c r="P288" s="223">
        <v>401161807.38</v>
      </c>
      <c r="Q288" s="226">
        <v>401127739</v>
      </c>
      <c r="R288" s="226" t="s">
        <v>518</v>
      </c>
    </row>
    <row r="289" spans="1:18" ht="15">
      <c r="A289" s="215" t="s">
        <v>380</v>
      </c>
      <c r="B289" s="216" t="s">
        <v>518</v>
      </c>
      <c r="C289" s="216" t="s">
        <v>518</v>
      </c>
      <c r="D289" s="217" t="s">
        <v>518</v>
      </c>
      <c r="E289" s="218" t="s">
        <v>106</v>
      </c>
      <c r="F289" s="219" t="s">
        <v>364</v>
      </c>
      <c r="G289" s="220" t="s">
        <v>41</v>
      </c>
      <c r="H289" s="218" t="s">
        <v>526</v>
      </c>
      <c r="I289" s="218" t="s">
        <v>527</v>
      </c>
      <c r="J289" s="220" t="s">
        <v>311</v>
      </c>
      <c r="K289" s="221" t="s">
        <v>303</v>
      </c>
      <c r="L289" s="222" t="s">
        <v>303</v>
      </c>
      <c r="M289" s="223">
        <v>40116.176405</v>
      </c>
      <c r="N289" s="224">
        <v>9999.142539</v>
      </c>
      <c r="O289" s="227">
        <v>401127366</v>
      </c>
      <c r="P289" s="223">
        <v>401127366</v>
      </c>
      <c r="Q289" s="226">
        <v>0</v>
      </c>
      <c r="R289" s="226" t="s">
        <v>528</v>
      </c>
    </row>
    <row r="290" spans="1:18" ht="15">
      <c r="A290" s="215" t="s">
        <v>374</v>
      </c>
      <c r="B290" s="216" t="s">
        <v>518</v>
      </c>
      <c r="C290" s="216" t="s">
        <v>518</v>
      </c>
      <c r="D290" s="217" t="s">
        <v>518</v>
      </c>
      <c r="E290" s="218" t="s">
        <v>107</v>
      </c>
      <c r="F290" s="219" t="s">
        <v>522</v>
      </c>
      <c r="G290" s="220" t="s">
        <v>523</v>
      </c>
      <c r="H290" s="218" t="s">
        <v>69</v>
      </c>
      <c r="I290" s="218" t="s">
        <v>524</v>
      </c>
      <c r="J290" s="220" t="s">
        <v>311</v>
      </c>
      <c r="K290" s="221" t="s">
        <v>303</v>
      </c>
      <c r="L290" s="222" t="s">
        <v>303</v>
      </c>
      <c r="M290" s="223">
        <v>50</v>
      </c>
      <c r="N290" s="224">
        <v>485887.5</v>
      </c>
      <c r="O290" s="227">
        <v>24294375</v>
      </c>
      <c r="P290" s="223">
        <v>24294375</v>
      </c>
      <c r="Q290" s="226">
        <v>0</v>
      </c>
      <c r="R290" s="226" t="s">
        <v>525</v>
      </c>
    </row>
    <row r="291" spans="1:18" ht="15">
      <c r="A291" s="215" t="s">
        <v>344</v>
      </c>
      <c r="B291" s="216" t="s">
        <v>518</v>
      </c>
      <c r="C291" s="216" t="s">
        <v>518</v>
      </c>
      <c r="D291" s="217" t="s">
        <v>518</v>
      </c>
      <c r="E291" s="218" t="s">
        <v>107</v>
      </c>
      <c r="F291" s="219" t="s">
        <v>364</v>
      </c>
      <c r="G291" s="220" t="s">
        <v>41</v>
      </c>
      <c r="H291" s="218" t="s">
        <v>516</v>
      </c>
      <c r="I291" s="218" t="s">
        <v>517</v>
      </c>
      <c r="J291" s="220" t="s">
        <v>302</v>
      </c>
      <c r="K291" s="221" t="s">
        <v>303</v>
      </c>
      <c r="L291" s="222" t="s">
        <v>303</v>
      </c>
      <c r="M291" s="223">
        <v>12413.196682</v>
      </c>
      <c r="N291" s="224">
        <v>10000</v>
      </c>
      <c r="O291" s="227">
        <v>124131966.82</v>
      </c>
      <c r="P291" s="223">
        <v>124131966.82</v>
      </c>
      <c r="Q291" s="226">
        <v>124121425</v>
      </c>
      <c r="R291" s="226" t="s">
        <v>518</v>
      </c>
    </row>
    <row r="292" spans="1:18" ht="15">
      <c r="A292" s="215" t="s">
        <v>373</v>
      </c>
      <c r="B292" s="216" t="s">
        <v>518</v>
      </c>
      <c r="C292" s="216" t="s">
        <v>518</v>
      </c>
      <c r="D292" s="217" t="s">
        <v>518</v>
      </c>
      <c r="E292" s="218" t="s">
        <v>107</v>
      </c>
      <c r="F292" s="219" t="s">
        <v>364</v>
      </c>
      <c r="G292" s="220" t="s">
        <v>41</v>
      </c>
      <c r="H292" s="218" t="s">
        <v>526</v>
      </c>
      <c r="I292" s="218" t="s">
        <v>527</v>
      </c>
      <c r="J292" s="220" t="s">
        <v>311</v>
      </c>
      <c r="K292" s="221" t="s">
        <v>303</v>
      </c>
      <c r="L292" s="222" t="s">
        <v>303</v>
      </c>
      <c r="M292" s="223">
        <v>12413.195383</v>
      </c>
      <c r="N292" s="224">
        <v>9999.142539</v>
      </c>
      <c r="O292" s="227">
        <v>124121310</v>
      </c>
      <c r="P292" s="223">
        <v>124121310</v>
      </c>
      <c r="Q292" s="226">
        <v>0</v>
      </c>
      <c r="R292" s="226" t="s">
        <v>528</v>
      </c>
    </row>
    <row r="293" spans="1:18" ht="15">
      <c r="A293" s="215" t="s">
        <v>462</v>
      </c>
      <c r="B293" s="216" t="s">
        <v>518</v>
      </c>
      <c r="C293" s="216" t="s">
        <v>518</v>
      </c>
      <c r="D293" s="217" t="s">
        <v>518</v>
      </c>
      <c r="E293" s="218" t="s">
        <v>108</v>
      </c>
      <c r="F293" s="219" t="s">
        <v>522</v>
      </c>
      <c r="G293" s="220" t="s">
        <v>523</v>
      </c>
      <c r="H293" s="218" t="s">
        <v>69</v>
      </c>
      <c r="I293" s="218" t="s">
        <v>524</v>
      </c>
      <c r="J293" s="220" t="s">
        <v>311</v>
      </c>
      <c r="K293" s="221" t="s">
        <v>303</v>
      </c>
      <c r="L293" s="222" t="s">
        <v>303</v>
      </c>
      <c r="M293" s="223">
        <v>80</v>
      </c>
      <c r="N293" s="224">
        <v>485887.5</v>
      </c>
      <c r="O293" s="227">
        <v>38871000</v>
      </c>
      <c r="P293" s="223">
        <v>38871000</v>
      </c>
      <c r="Q293" s="226">
        <v>0</v>
      </c>
      <c r="R293" s="226" t="s">
        <v>525</v>
      </c>
    </row>
    <row r="294" spans="1:18" ht="15">
      <c r="A294" s="215" t="s">
        <v>442</v>
      </c>
      <c r="B294" s="216" t="s">
        <v>518</v>
      </c>
      <c r="C294" s="216" t="s">
        <v>518</v>
      </c>
      <c r="D294" s="217" t="s">
        <v>518</v>
      </c>
      <c r="E294" s="218" t="s">
        <v>108</v>
      </c>
      <c r="F294" s="219" t="s">
        <v>364</v>
      </c>
      <c r="G294" s="220" t="s">
        <v>41</v>
      </c>
      <c r="H294" s="218" t="s">
        <v>516</v>
      </c>
      <c r="I294" s="218" t="s">
        <v>517</v>
      </c>
      <c r="J294" s="220" t="s">
        <v>302</v>
      </c>
      <c r="K294" s="221" t="s">
        <v>303</v>
      </c>
      <c r="L294" s="222" t="s">
        <v>303</v>
      </c>
      <c r="M294" s="223">
        <v>40875.593722</v>
      </c>
      <c r="N294" s="224">
        <v>10000</v>
      </c>
      <c r="O294" s="227">
        <v>408755937.22</v>
      </c>
      <c r="P294" s="223">
        <v>408755937.22</v>
      </c>
      <c r="Q294" s="226">
        <v>408720888</v>
      </c>
      <c r="R294" s="226" t="s">
        <v>518</v>
      </c>
    </row>
    <row r="295" spans="1:18" ht="15">
      <c r="A295" s="215" t="s">
        <v>443</v>
      </c>
      <c r="B295" s="216" t="s">
        <v>518</v>
      </c>
      <c r="C295" s="216" t="s">
        <v>518</v>
      </c>
      <c r="D295" s="217" t="s">
        <v>518</v>
      </c>
      <c r="E295" s="218" t="s">
        <v>108</v>
      </c>
      <c r="F295" s="219" t="s">
        <v>364</v>
      </c>
      <c r="G295" s="220" t="s">
        <v>41</v>
      </c>
      <c r="H295" s="218" t="s">
        <v>526</v>
      </c>
      <c r="I295" s="218" t="s">
        <v>527</v>
      </c>
      <c r="J295" s="220" t="s">
        <v>311</v>
      </c>
      <c r="K295" s="221" t="s">
        <v>303</v>
      </c>
      <c r="L295" s="222" t="s">
        <v>303</v>
      </c>
      <c r="M295" s="223">
        <v>40875.600419</v>
      </c>
      <c r="N295" s="224">
        <v>9999.1398</v>
      </c>
      <c r="O295" s="227">
        <v>408720843</v>
      </c>
      <c r="P295" s="223">
        <v>408720843</v>
      </c>
      <c r="Q295" s="226">
        <v>0</v>
      </c>
      <c r="R295" s="226" t="s">
        <v>528</v>
      </c>
    </row>
    <row r="296" spans="1:18" ht="15">
      <c r="A296" s="215" t="s">
        <v>529</v>
      </c>
      <c r="B296" s="216" t="s">
        <v>518</v>
      </c>
      <c r="C296" s="216" t="s">
        <v>518</v>
      </c>
      <c r="D296" s="217" t="s">
        <v>518</v>
      </c>
      <c r="E296" s="218" t="s">
        <v>109</v>
      </c>
      <c r="F296" s="219" t="s">
        <v>522</v>
      </c>
      <c r="G296" s="220" t="s">
        <v>523</v>
      </c>
      <c r="H296" s="218" t="s">
        <v>69</v>
      </c>
      <c r="I296" s="218" t="s">
        <v>524</v>
      </c>
      <c r="J296" s="220" t="s">
        <v>311</v>
      </c>
      <c r="K296" s="221" t="s">
        <v>303</v>
      </c>
      <c r="L296" s="222" t="s">
        <v>303</v>
      </c>
      <c r="M296" s="223">
        <v>78</v>
      </c>
      <c r="N296" s="224">
        <v>485887.5</v>
      </c>
      <c r="O296" s="227">
        <v>37899225</v>
      </c>
      <c r="P296" s="223">
        <v>37899225</v>
      </c>
      <c r="Q296" s="226">
        <v>0</v>
      </c>
      <c r="R296" s="226" t="s">
        <v>525</v>
      </c>
    </row>
    <row r="297" spans="1:18" ht="15">
      <c r="A297" s="215" t="s">
        <v>530</v>
      </c>
      <c r="B297" s="216" t="s">
        <v>518</v>
      </c>
      <c r="C297" s="216" t="s">
        <v>518</v>
      </c>
      <c r="D297" s="217" t="s">
        <v>518</v>
      </c>
      <c r="E297" s="218" t="s">
        <v>109</v>
      </c>
      <c r="F297" s="219" t="s">
        <v>364</v>
      </c>
      <c r="G297" s="220" t="s">
        <v>41</v>
      </c>
      <c r="H297" s="218" t="s">
        <v>516</v>
      </c>
      <c r="I297" s="218" t="s">
        <v>517</v>
      </c>
      <c r="J297" s="220" t="s">
        <v>302</v>
      </c>
      <c r="K297" s="221" t="s">
        <v>303</v>
      </c>
      <c r="L297" s="222" t="s">
        <v>303</v>
      </c>
      <c r="M297" s="223">
        <v>19711.768302</v>
      </c>
      <c r="N297" s="224">
        <v>10000</v>
      </c>
      <c r="O297" s="227">
        <v>197117683.02</v>
      </c>
      <c r="P297" s="223">
        <v>197117683.02</v>
      </c>
      <c r="Q297" s="226">
        <v>197100896.73</v>
      </c>
      <c r="R297" s="226" t="s">
        <v>518</v>
      </c>
    </row>
    <row r="298" spans="1:18" ht="15">
      <c r="A298" s="215" t="s">
        <v>531</v>
      </c>
      <c r="B298" s="216" t="s">
        <v>518</v>
      </c>
      <c r="C298" s="216" t="s">
        <v>518</v>
      </c>
      <c r="D298" s="217" t="s">
        <v>518</v>
      </c>
      <c r="E298" s="218" t="s">
        <v>109</v>
      </c>
      <c r="F298" s="219" t="s">
        <v>364</v>
      </c>
      <c r="G298" s="220" t="s">
        <v>41</v>
      </c>
      <c r="H298" s="218" t="s">
        <v>526</v>
      </c>
      <c r="I298" s="218" t="s">
        <v>527</v>
      </c>
      <c r="J298" s="220" t="s">
        <v>311</v>
      </c>
      <c r="K298" s="221" t="s">
        <v>303</v>
      </c>
      <c r="L298" s="222" t="s">
        <v>303</v>
      </c>
      <c r="M298" s="223">
        <v>5622.263727</v>
      </c>
      <c r="N298" s="224">
        <v>9999.1398</v>
      </c>
      <c r="O298" s="227">
        <v>56217801</v>
      </c>
      <c r="P298" s="223">
        <v>56217801</v>
      </c>
      <c r="Q298" s="226">
        <v>0</v>
      </c>
      <c r="R298" s="226" t="s">
        <v>528</v>
      </c>
    </row>
    <row r="299" spans="1:18" ht="15">
      <c r="A299" s="215" t="s">
        <v>532</v>
      </c>
      <c r="B299" s="216" t="s">
        <v>518</v>
      </c>
      <c r="C299" s="216" t="s">
        <v>518</v>
      </c>
      <c r="D299" s="217" t="s">
        <v>518</v>
      </c>
      <c r="E299" s="218" t="s">
        <v>109</v>
      </c>
      <c r="F299" s="219" t="s">
        <v>364</v>
      </c>
      <c r="G299" s="220" t="s">
        <v>41</v>
      </c>
      <c r="H299" s="218" t="s">
        <v>526</v>
      </c>
      <c r="I299" s="218" t="s">
        <v>527</v>
      </c>
      <c r="J299" s="220" t="s">
        <v>311</v>
      </c>
      <c r="K299" s="221" t="s">
        <v>303</v>
      </c>
      <c r="L299" s="222" t="s">
        <v>303</v>
      </c>
      <c r="M299" s="223">
        <v>14089.503755</v>
      </c>
      <c r="N299" s="224">
        <v>9999.142543</v>
      </c>
      <c r="O299" s="227">
        <v>140882956.4</v>
      </c>
      <c r="P299" s="223">
        <v>140882956.4</v>
      </c>
      <c r="Q299" s="226">
        <v>0</v>
      </c>
      <c r="R299" s="226" t="s">
        <v>528</v>
      </c>
    </row>
    <row r="300" spans="1:18" ht="15">
      <c r="A300" s="215" t="s">
        <v>494</v>
      </c>
      <c r="B300" s="216" t="s">
        <v>528</v>
      </c>
      <c r="C300" s="216" t="s">
        <v>528</v>
      </c>
      <c r="D300" s="217" t="s">
        <v>528</v>
      </c>
      <c r="E300" s="218" t="s">
        <v>103</v>
      </c>
      <c r="F300" s="219" t="s">
        <v>364</v>
      </c>
      <c r="G300" s="220" t="s">
        <v>41</v>
      </c>
      <c r="H300" s="218" t="s">
        <v>526</v>
      </c>
      <c r="I300" s="218" t="s">
        <v>527</v>
      </c>
      <c r="J300" s="220" t="s">
        <v>302</v>
      </c>
      <c r="K300" s="221" t="s">
        <v>303</v>
      </c>
      <c r="L300" s="222" t="s">
        <v>303</v>
      </c>
      <c r="M300" s="223">
        <v>62477.510401</v>
      </c>
      <c r="N300" s="224">
        <v>10000</v>
      </c>
      <c r="O300" s="227">
        <v>624775104.01</v>
      </c>
      <c r="P300" s="223">
        <v>624775104.01</v>
      </c>
      <c r="Q300" s="226">
        <v>624721532</v>
      </c>
      <c r="R300" s="226" t="s">
        <v>528</v>
      </c>
    </row>
    <row r="301" spans="1:18" ht="15">
      <c r="A301" s="215" t="s">
        <v>499</v>
      </c>
      <c r="B301" s="216" t="s">
        <v>528</v>
      </c>
      <c r="C301" s="216" t="s">
        <v>528</v>
      </c>
      <c r="D301" s="217" t="s">
        <v>528</v>
      </c>
      <c r="E301" s="218" t="s">
        <v>103</v>
      </c>
      <c r="F301" s="219" t="s">
        <v>364</v>
      </c>
      <c r="G301" s="220" t="s">
        <v>41</v>
      </c>
      <c r="H301" s="218" t="s">
        <v>533</v>
      </c>
      <c r="I301" s="218" t="s">
        <v>534</v>
      </c>
      <c r="J301" s="220" t="s">
        <v>311</v>
      </c>
      <c r="K301" s="221" t="s">
        <v>303</v>
      </c>
      <c r="L301" s="222" t="s">
        <v>303</v>
      </c>
      <c r="M301" s="223">
        <v>62477.575307</v>
      </c>
      <c r="N301" s="224">
        <v>9999.161714</v>
      </c>
      <c r="O301" s="227">
        <v>624723379</v>
      </c>
      <c r="P301" s="223">
        <v>624723379</v>
      </c>
      <c r="Q301" s="226">
        <v>0</v>
      </c>
      <c r="R301" s="226" t="s">
        <v>535</v>
      </c>
    </row>
    <row r="302" spans="1:18" ht="15">
      <c r="A302" s="215" t="s">
        <v>500</v>
      </c>
      <c r="B302" s="216" t="s">
        <v>528</v>
      </c>
      <c r="C302" s="216" t="s">
        <v>528</v>
      </c>
      <c r="D302" s="217" t="s">
        <v>528</v>
      </c>
      <c r="E302" s="218" t="s">
        <v>104</v>
      </c>
      <c r="F302" s="219" t="s">
        <v>364</v>
      </c>
      <c r="G302" s="220" t="s">
        <v>41</v>
      </c>
      <c r="H302" s="218" t="s">
        <v>526</v>
      </c>
      <c r="I302" s="218" t="s">
        <v>527</v>
      </c>
      <c r="J302" s="220" t="s">
        <v>302</v>
      </c>
      <c r="K302" s="221" t="s">
        <v>303</v>
      </c>
      <c r="L302" s="222" t="s">
        <v>303</v>
      </c>
      <c r="M302" s="223">
        <v>53502.135854</v>
      </c>
      <c r="N302" s="224">
        <v>10000</v>
      </c>
      <c r="O302" s="227">
        <v>535021358.54</v>
      </c>
      <c r="P302" s="223">
        <v>535021358.54</v>
      </c>
      <c r="Q302" s="226">
        <v>534975336</v>
      </c>
      <c r="R302" s="226" t="s">
        <v>528</v>
      </c>
    </row>
    <row r="303" spans="1:18" ht="15">
      <c r="A303" s="215" t="s">
        <v>504</v>
      </c>
      <c r="B303" s="216" t="s">
        <v>528</v>
      </c>
      <c r="C303" s="216" t="s">
        <v>528</v>
      </c>
      <c r="D303" s="217" t="s">
        <v>528</v>
      </c>
      <c r="E303" s="218" t="s">
        <v>104</v>
      </c>
      <c r="F303" s="219" t="s">
        <v>364</v>
      </c>
      <c r="G303" s="220" t="s">
        <v>41</v>
      </c>
      <c r="H303" s="218" t="s">
        <v>533</v>
      </c>
      <c r="I303" s="218" t="s">
        <v>534</v>
      </c>
      <c r="J303" s="220" t="s">
        <v>311</v>
      </c>
      <c r="K303" s="221" t="s">
        <v>303</v>
      </c>
      <c r="L303" s="222" t="s">
        <v>303</v>
      </c>
      <c r="M303" s="223">
        <v>53502.103372</v>
      </c>
      <c r="N303" s="224">
        <v>9999.17815</v>
      </c>
      <c r="O303" s="227">
        <v>534977063</v>
      </c>
      <c r="P303" s="223">
        <v>534977063</v>
      </c>
      <c r="Q303" s="226">
        <v>0</v>
      </c>
      <c r="R303" s="226" t="s">
        <v>535</v>
      </c>
    </row>
    <row r="304" spans="1:18" ht="15">
      <c r="A304" s="215" t="s">
        <v>432</v>
      </c>
      <c r="B304" s="216" t="s">
        <v>528</v>
      </c>
      <c r="C304" s="216" t="s">
        <v>528</v>
      </c>
      <c r="D304" s="217" t="s">
        <v>528</v>
      </c>
      <c r="E304" s="218" t="s">
        <v>105</v>
      </c>
      <c r="F304" s="219" t="s">
        <v>364</v>
      </c>
      <c r="G304" s="220" t="s">
        <v>41</v>
      </c>
      <c r="H304" s="218" t="s">
        <v>526</v>
      </c>
      <c r="I304" s="218" t="s">
        <v>527</v>
      </c>
      <c r="J304" s="220" t="s">
        <v>302</v>
      </c>
      <c r="K304" s="221" t="s">
        <v>303</v>
      </c>
      <c r="L304" s="222" t="s">
        <v>303</v>
      </c>
      <c r="M304" s="223">
        <v>19903.614057</v>
      </c>
      <c r="N304" s="224">
        <v>10000</v>
      </c>
      <c r="O304" s="227">
        <v>199036140.57</v>
      </c>
      <c r="P304" s="223">
        <v>199036140.57</v>
      </c>
      <c r="Q304" s="226">
        <v>199019074</v>
      </c>
      <c r="R304" s="226" t="s">
        <v>528</v>
      </c>
    </row>
    <row r="305" spans="1:18" ht="15">
      <c r="A305" s="215" t="s">
        <v>433</v>
      </c>
      <c r="B305" s="216" t="s">
        <v>528</v>
      </c>
      <c r="C305" s="216" t="s">
        <v>528</v>
      </c>
      <c r="D305" s="217" t="s">
        <v>528</v>
      </c>
      <c r="E305" s="218" t="s">
        <v>105</v>
      </c>
      <c r="F305" s="219" t="s">
        <v>364</v>
      </c>
      <c r="G305" s="220" t="s">
        <v>41</v>
      </c>
      <c r="H305" s="218" t="s">
        <v>533</v>
      </c>
      <c r="I305" s="218" t="s">
        <v>534</v>
      </c>
      <c r="J305" s="220" t="s">
        <v>311</v>
      </c>
      <c r="K305" s="221" t="s">
        <v>303</v>
      </c>
      <c r="L305" s="222" t="s">
        <v>303</v>
      </c>
      <c r="M305" s="223">
        <v>19903.634694</v>
      </c>
      <c r="N305" s="224">
        <v>9999.161714</v>
      </c>
      <c r="O305" s="227">
        <v>199019662</v>
      </c>
      <c r="P305" s="223">
        <v>199019662</v>
      </c>
      <c r="Q305" s="226">
        <v>0</v>
      </c>
      <c r="R305" s="226" t="s">
        <v>535</v>
      </c>
    </row>
    <row r="306" spans="1:18" ht="15">
      <c r="A306" s="215" t="s">
        <v>394</v>
      </c>
      <c r="B306" s="216" t="s">
        <v>528</v>
      </c>
      <c r="C306" s="216" t="s">
        <v>528</v>
      </c>
      <c r="D306" s="217" t="s">
        <v>528</v>
      </c>
      <c r="E306" s="218" t="s">
        <v>106</v>
      </c>
      <c r="F306" s="219" t="s">
        <v>364</v>
      </c>
      <c r="G306" s="220" t="s">
        <v>41</v>
      </c>
      <c r="H306" s="218" t="s">
        <v>526</v>
      </c>
      <c r="I306" s="218" t="s">
        <v>527</v>
      </c>
      <c r="J306" s="220" t="s">
        <v>302</v>
      </c>
      <c r="K306" s="221" t="s">
        <v>303</v>
      </c>
      <c r="L306" s="222" t="s">
        <v>303</v>
      </c>
      <c r="M306" s="223">
        <v>40116.176405</v>
      </c>
      <c r="N306" s="224">
        <v>10000</v>
      </c>
      <c r="O306" s="227">
        <v>401161764.05</v>
      </c>
      <c r="P306" s="223">
        <v>401161764.05</v>
      </c>
      <c r="Q306" s="226">
        <v>401127366</v>
      </c>
      <c r="R306" s="226" t="s">
        <v>528</v>
      </c>
    </row>
    <row r="307" spans="1:18" ht="15">
      <c r="A307" s="215" t="s">
        <v>410</v>
      </c>
      <c r="B307" s="216" t="s">
        <v>528</v>
      </c>
      <c r="C307" s="216" t="s">
        <v>528</v>
      </c>
      <c r="D307" s="217" t="s">
        <v>528</v>
      </c>
      <c r="E307" s="218" t="s">
        <v>106</v>
      </c>
      <c r="F307" s="219" t="s">
        <v>364</v>
      </c>
      <c r="G307" s="220" t="s">
        <v>41</v>
      </c>
      <c r="H307" s="218" t="s">
        <v>533</v>
      </c>
      <c r="I307" s="218" t="s">
        <v>534</v>
      </c>
      <c r="J307" s="220" t="s">
        <v>311</v>
      </c>
      <c r="K307" s="221" t="s">
        <v>303</v>
      </c>
      <c r="L307" s="222" t="s">
        <v>303</v>
      </c>
      <c r="M307" s="223">
        <v>40116.152047</v>
      </c>
      <c r="N307" s="224">
        <v>9999.17815</v>
      </c>
      <c r="O307" s="227">
        <v>401128551</v>
      </c>
      <c r="P307" s="223">
        <v>401128551</v>
      </c>
      <c r="Q307" s="226">
        <v>0</v>
      </c>
      <c r="R307" s="226" t="s">
        <v>535</v>
      </c>
    </row>
    <row r="308" spans="1:18" ht="15">
      <c r="A308" s="215" t="s">
        <v>387</v>
      </c>
      <c r="B308" s="216" t="s">
        <v>528</v>
      </c>
      <c r="C308" s="216" t="s">
        <v>528</v>
      </c>
      <c r="D308" s="217" t="s">
        <v>528</v>
      </c>
      <c r="E308" s="218" t="s">
        <v>107</v>
      </c>
      <c r="F308" s="219" t="s">
        <v>364</v>
      </c>
      <c r="G308" s="220" t="s">
        <v>41</v>
      </c>
      <c r="H308" s="218" t="s">
        <v>526</v>
      </c>
      <c r="I308" s="218" t="s">
        <v>527</v>
      </c>
      <c r="J308" s="220" t="s">
        <v>302</v>
      </c>
      <c r="K308" s="221" t="s">
        <v>303</v>
      </c>
      <c r="L308" s="222" t="s">
        <v>303</v>
      </c>
      <c r="M308" s="223">
        <v>12413.195383</v>
      </c>
      <c r="N308" s="224">
        <v>10000</v>
      </c>
      <c r="O308" s="227">
        <v>124131953.83</v>
      </c>
      <c r="P308" s="223">
        <v>124131953.83</v>
      </c>
      <c r="Q308" s="226">
        <v>124121310</v>
      </c>
      <c r="R308" s="226" t="s">
        <v>528</v>
      </c>
    </row>
    <row r="309" spans="1:18" ht="15">
      <c r="A309" s="215" t="s">
        <v>388</v>
      </c>
      <c r="B309" s="216" t="s">
        <v>528</v>
      </c>
      <c r="C309" s="216" t="s">
        <v>528</v>
      </c>
      <c r="D309" s="217" t="s">
        <v>528</v>
      </c>
      <c r="E309" s="218" t="s">
        <v>107</v>
      </c>
      <c r="F309" s="219" t="s">
        <v>364</v>
      </c>
      <c r="G309" s="220" t="s">
        <v>41</v>
      </c>
      <c r="H309" s="218" t="s">
        <v>533</v>
      </c>
      <c r="I309" s="218" t="s">
        <v>534</v>
      </c>
      <c r="J309" s="220" t="s">
        <v>311</v>
      </c>
      <c r="K309" s="221" t="s">
        <v>303</v>
      </c>
      <c r="L309" s="222" t="s">
        <v>303</v>
      </c>
      <c r="M309" s="223">
        <v>12413.208282</v>
      </c>
      <c r="N309" s="224">
        <v>9999.161714</v>
      </c>
      <c r="O309" s="227">
        <v>124121677</v>
      </c>
      <c r="P309" s="223">
        <v>124121677</v>
      </c>
      <c r="Q309" s="226">
        <v>0</v>
      </c>
      <c r="R309" s="226" t="s">
        <v>535</v>
      </c>
    </row>
    <row r="310" spans="1:18" ht="15">
      <c r="A310" s="215" t="s">
        <v>463</v>
      </c>
      <c r="B310" s="216" t="s">
        <v>528</v>
      </c>
      <c r="C310" s="216" t="s">
        <v>528</v>
      </c>
      <c r="D310" s="217" t="s">
        <v>528</v>
      </c>
      <c r="E310" s="218" t="s">
        <v>108</v>
      </c>
      <c r="F310" s="219" t="s">
        <v>364</v>
      </c>
      <c r="G310" s="220" t="s">
        <v>41</v>
      </c>
      <c r="H310" s="218" t="s">
        <v>526</v>
      </c>
      <c r="I310" s="218" t="s">
        <v>527</v>
      </c>
      <c r="J310" s="220" t="s">
        <v>302</v>
      </c>
      <c r="K310" s="221" t="s">
        <v>303</v>
      </c>
      <c r="L310" s="222" t="s">
        <v>303</v>
      </c>
      <c r="M310" s="223">
        <v>40875.600419</v>
      </c>
      <c r="N310" s="224">
        <v>10000</v>
      </c>
      <c r="O310" s="227">
        <v>408756004.19</v>
      </c>
      <c r="P310" s="223">
        <v>408756004.19</v>
      </c>
      <c r="Q310" s="226">
        <v>408720843</v>
      </c>
      <c r="R310" s="226" t="s">
        <v>528</v>
      </c>
    </row>
    <row r="311" spans="1:18" ht="15">
      <c r="A311" s="215" t="s">
        <v>313</v>
      </c>
      <c r="B311" s="216" t="s">
        <v>528</v>
      </c>
      <c r="C311" s="216" t="s">
        <v>528</v>
      </c>
      <c r="D311" s="217" t="s">
        <v>528</v>
      </c>
      <c r="E311" s="218" t="s">
        <v>108</v>
      </c>
      <c r="F311" s="219" t="s">
        <v>364</v>
      </c>
      <c r="G311" s="220" t="s">
        <v>41</v>
      </c>
      <c r="H311" s="218" t="s">
        <v>533</v>
      </c>
      <c r="I311" s="218" t="s">
        <v>534</v>
      </c>
      <c r="J311" s="220" t="s">
        <v>311</v>
      </c>
      <c r="K311" s="221" t="s">
        <v>303</v>
      </c>
      <c r="L311" s="222" t="s">
        <v>303</v>
      </c>
      <c r="M311" s="223">
        <v>40875.564462</v>
      </c>
      <c r="N311" s="224">
        <v>9999.180889</v>
      </c>
      <c r="O311" s="227">
        <v>408722163</v>
      </c>
      <c r="P311" s="223">
        <v>408722163</v>
      </c>
      <c r="Q311" s="226">
        <v>0</v>
      </c>
      <c r="R311" s="226" t="s">
        <v>535</v>
      </c>
    </row>
    <row r="312" spans="1:18" ht="15">
      <c r="A312" s="215" t="s">
        <v>536</v>
      </c>
      <c r="B312" s="216" t="s">
        <v>528</v>
      </c>
      <c r="C312" s="216" t="s">
        <v>528</v>
      </c>
      <c r="D312" s="217" t="s">
        <v>528</v>
      </c>
      <c r="E312" s="218" t="s">
        <v>109</v>
      </c>
      <c r="F312" s="219" t="s">
        <v>364</v>
      </c>
      <c r="G312" s="220" t="s">
        <v>41</v>
      </c>
      <c r="H312" s="218" t="s">
        <v>526</v>
      </c>
      <c r="I312" s="218" t="s">
        <v>527</v>
      </c>
      <c r="J312" s="220" t="s">
        <v>302</v>
      </c>
      <c r="K312" s="221" t="s">
        <v>303</v>
      </c>
      <c r="L312" s="222" t="s">
        <v>303</v>
      </c>
      <c r="M312" s="223">
        <v>19711.767482</v>
      </c>
      <c r="N312" s="224">
        <v>10000</v>
      </c>
      <c r="O312" s="227">
        <v>197117674.82</v>
      </c>
      <c r="P312" s="223">
        <v>197117674.82</v>
      </c>
      <c r="Q312" s="226">
        <v>197100757.4</v>
      </c>
      <c r="R312" s="226" t="s">
        <v>528</v>
      </c>
    </row>
    <row r="313" spans="1:18" ht="15">
      <c r="A313" s="215" t="s">
        <v>537</v>
      </c>
      <c r="B313" s="216" t="s">
        <v>528</v>
      </c>
      <c r="C313" s="216" t="s">
        <v>528</v>
      </c>
      <c r="D313" s="217" t="s">
        <v>528</v>
      </c>
      <c r="E313" s="218" t="s">
        <v>109</v>
      </c>
      <c r="F313" s="219" t="s">
        <v>364</v>
      </c>
      <c r="G313" s="220" t="s">
        <v>41</v>
      </c>
      <c r="H313" s="218" t="s">
        <v>533</v>
      </c>
      <c r="I313" s="218" t="s">
        <v>534</v>
      </c>
      <c r="J313" s="220" t="s">
        <v>311</v>
      </c>
      <c r="K313" s="221" t="s">
        <v>303</v>
      </c>
      <c r="L313" s="222" t="s">
        <v>303</v>
      </c>
      <c r="M313" s="223">
        <v>5205.581718</v>
      </c>
      <c r="N313" s="224">
        <v>9999.161713</v>
      </c>
      <c r="O313" s="227">
        <v>52051453.41</v>
      </c>
      <c r="P313" s="223">
        <v>52051453.41</v>
      </c>
      <c r="Q313" s="226">
        <v>0</v>
      </c>
      <c r="R313" s="226" t="s">
        <v>535</v>
      </c>
    </row>
    <row r="314" spans="1:18" ht="15">
      <c r="A314" s="215" t="s">
        <v>538</v>
      </c>
      <c r="B314" s="216" t="s">
        <v>528</v>
      </c>
      <c r="C314" s="216" t="s">
        <v>528</v>
      </c>
      <c r="D314" s="217" t="s">
        <v>528</v>
      </c>
      <c r="E314" s="218" t="s">
        <v>109</v>
      </c>
      <c r="F314" s="219" t="s">
        <v>364</v>
      </c>
      <c r="G314" s="220" t="s">
        <v>41</v>
      </c>
      <c r="H314" s="218" t="s">
        <v>533</v>
      </c>
      <c r="I314" s="218" t="s">
        <v>534</v>
      </c>
      <c r="J314" s="220" t="s">
        <v>311</v>
      </c>
      <c r="K314" s="221" t="s">
        <v>303</v>
      </c>
      <c r="L314" s="222" t="s">
        <v>303</v>
      </c>
      <c r="M314" s="223">
        <v>6381.744581</v>
      </c>
      <c r="N314" s="224">
        <v>9999.178149</v>
      </c>
      <c r="O314" s="227">
        <v>63812200.97</v>
      </c>
      <c r="P314" s="223">
        <v>63812200.97</v>
      </c>
      <c r="Q314" s="226">
        <v>0</v>
      </c>
      <c r="R314" s="226" t="s">
        <v>535</v>
      </c>
    </row>
    <row r="315" spans="1:18" ht="15">
      <c r="A315" s="215" t="s">
        <v>539</v>
      </c>
      <c r="B315" s="216" t="s">
        <v>528</v>
      </c>
      <c r="C315" s="216" t="s">
        <v>528</v>
      </c>
      <c r="D315" s="217" t="s">
        <v>528</v>
      </c>
      <c r="E315" s="218" t="s">
        <v>109</v>
      </c>
      <c r="F315" s="219" t="s">
        <v>364</v>
      </c>
      <c r="G315" s="220" t="s">
        <v>41</v>
      </c>
      <c r="H315" s="218" t="s">
        <v>533</v>
      </c>
      <c r="I315" s="218" t="s">
        <v>534</v>
      </c>
      <c r="J315" s="220" t="s">
        <v>311</v>
      </c>
      <c r="K315" s="221" t="s">
        <v>303</v>
      </c>
      <c r="L315" s="222" t="s">
        <v>303</v>
      </c>
      <c r="M315" s="223">
        <v>8124.435537</v>
      </c>
      <c r="N315" s="224">
        <v>9999.18089</v>
      </c>
      <c r="O315" s="227">
        <v>81237700.56</v>
      </c>
      <c r="P315" s="223">
        <v>81237700.56</v>
      </c>
      <c r="Q315" s="226">
        <v>0</v>
      </c>
      <c r="R315" s="226" t="s">
        <v>535</v>
      </c>
    </row>
    <row r="316" spans="1:18" ht="15">
      <c r="A316" s="215" t="s">
        <v>500</v>
      </c>
      <c r="B316" s="216" t="s">
        <v>535</v>
      </c>
      <c r="C316" s="216" t="s">
        <v>535</v>
      </c>
      <c r="D316" s="217" t="s">
        <v>535</v>
      </c>
      <c r="E316" s="218" t="s">
        <v>103</v>
      </c>
      <c r="F316" s="219" t="s">
        <v>364</v>
      </c>
      <c r="G316" s="220" t="s">
        <v>41</v>
      </c>
      <c r="H316" s="218" t="s">
        <v>533</v>
      </c>
      <c r="I316" s="218" t="s">
        <v>534</v>
      </c>
      <c r="J316" s="220" t="s">
        <v>302</v>
      </c>
      <c r="K316" s="221" t="s">
        <v>303</v>
      </c>
      <c r="L316" s="222" t="s">
        <v>303</v>
      </c>
      <c r="M316" s="223">
        <v>62477.575307</v>
      </c>
      <c r="N316" s="224">
        <v>10000</v>
      </c>
      <c r="O316" s="227">
        <v>624775753.07</v>
      </c>
      <c r="P316" s="223">
        <v>624775753.07</v>
      </c>
      <c r="Q316" s="226">
        <v>624723379</v>
      </c>
      <c r="R316" s="226" t="s">
        <v>535</v>
      </c>
    </row>
    <row r="317" spans="1:18" ht="15">
      <c r="A317" s="215" t="s">
        <v>504</v>
      </c>
      <c r="B317" s="216" t="s">
        <v>535</v>
      </c>
      <c r="C317" s="216" t="s">
        <v>535</v>
      </c>
      <c r="D317" s="217" t="s">
        <v>535</v>
      </c>
      <c r="E317" s="218" t="s">
        <v>103</v>
      </c>
      <c r="F317" s="219" t="s">
        <v>364</v>
      </c>
      <c r="G317" s="220" t="s">
        <v>41</v>
      </c>
      <c r="H317" s="218" t="s">
        <v>540</v>
      </c>
      <c r="I317" s="218" t="s">
        <v>541</v>
      </c>
      <c r="J317" s="220" t="s">
        <v>311</v>
      </c>
      <c r="K317" s="221" t="s">
        <v>303</v>
      </c>
      <c r="L317" s="222" t="s">
        <v>303</v>
      </c>
      <c r="M317" s="223">
        <v>62477.575149</v>
      </c>
      <c r="N317" s="224">
        <v>9999.172671</v>
      </c>
      <c r="O317" s="227">
        <v>624724061.99</v>
      </c>
      <c r="P317" s="223">
        <v>624724061.99</v>
      </c>
      <c r="Q317" s="226">
        <v>0</v>
      </c>
      <c r="R317" s="226" t="s">
        <v>542</v>
      </c>
    </row>
    <row r="318" spans="1:18" ht="15">
      <c r="A318" s="215" t="s">
        <v>505</v>
      </c>
      <c r="B318" s="216" t="s">
        <v>535</v>
      </c>
      <c r="C318" s="216" t="s">
        <v>535</v>
      </c>
      <c r="D318" s="217" t="s">
        <v>535</v>
      </c>
      <c r="E318" s="218" t="s">
        <v>104</v>
      </c>
      <c r="F318" s="219" t="s">
        <v>364</v>
      </c>
      <c r="G318" s="220" t="s">
        <v>41</v>
      </c>
      <c r="H318" s="218" t="s">
        <v>533</v>
      </c>
      <c r="I318" s="218" t="s">
        <v>534</v>
      </c>
      <c r="J318" s="220" t="s">
        <v>302</v>
      </c>
      <c r="K318" s="221" t="s">
        <v>303</v>
      </c>
      <c r="L318" s="222" t="s">
        <v>303</v>
      </c>
      <c r="M318" s="223">
        <v>53502.103372</v>
      </c>
      <c r="N318" s="224">
        <v>10000</v>
      </c>
      <c r="O318" s="227">
        <v>535021033.72</v>
      </c>
      <c r="P318" s="223">
        <v>535021033.72</v>
      </c>
      <c r="Q318" s="226">
        <v>534977063</v>
      </c>
      <c r="R318" s="226" t="s">
        <v>535</v>
      </c>
    </row>
    <row r="319" spans="1:18" ht="15">
      <c r="A319" s="215" t="s">
        <v>509</v>
      </c>
      <c r="B319" s="216" t="s">
        <v>535</v>
      </c>
      <c r="C319" s="216" t="s">
        <v>535</v>
      </c>
      <c r="D319" s="217" t="s">
        <v>535</v>
      </c>
      <c r="E319" s="218" t="s">
        <v>104</v>
      </c>
      <c r="F319" s="219" t="s">
        <v>364</v>
      </c>
      <c r="G319" s="220" t="s">
        <v>41</v>
      </c>
      <c r="H319" s="218" t="s">
        <v>540</v>
      </c>
      <c r="I319" s="218" t="s">
        <v>541</v>
      </c>
      <c r="J319" s="220" t="s">
        <v>311</v>
      </c>
      <c r="K319" s="221" t="s">
        <v>303</v>
      </c>
      <c r="L319" s="222" t="s">
        <v>303</v>
      </c>
      <c r="M319" s="223">
        <v>53502.103483</v>
      </c>
      <c r="N319" s="224">
        <v>9999.172671</v>
      </c>
      <c r="O319" s="227">
        <v>534976770.99</v>
      </c>
      <c r="P319" s="223">
        <v>534976770.99</v>
      </c>
      <c r="Q319" s="226">
        <v>0</v>
      </c>
      <c r="R319" s="226" t="s">
        <v>542</v>
      </c>
    </row>
    <row r="320" spans="1:18" ht="15">
      <c r="A320" s="215" t="s">
        <v>429</v>
      </c>
      <c r="B320" s="216" t="s">
        <v>535</v>
      </c>
      <c r="C320" s="216" t="s">
        <v>535</v>
      </c>
      <c r="D320" s="217" t="s">
        <v>535</v>
      </c>
      <c r="E320" s="218" t="s">
        <v>105</v>
      </c>
      <c r="F320" s="219" t="s">
        <v>364</v>
      </c>
      <c r="G320" s="220" t="s">
        <v>41</v>
      </c>
      <c r="H320" s="218" t="s">
        <v>533</v>
      </c>
      <c r="I320" s="218" t="s">
        <v>534</v>
      </c>
      <c r="J320" s="220" t="s">
        <v>302</v>
      </c>
      <c r="K320" s="221" t="s">
        <v>303</v>
      </c>
      <c r="L320" s="222" t="s">
        <v>303</v>
      </c>
      <c r="M320" s="223">
        <v>19903.634694</v>
      </c>
      <c r="N320" s="224">
        <v>10000</v>
      </c>
      <c r="O320" s="227">
        <v>199036346.94</v>
      </c>
      <c r="P320" s="223">
        <v>199036346.94</v>
      </c>
      <c r="Q320" s="226">
        <v>199019662</v>
      </c>
      <c r="R320" s="226" t="s">
        <v>535</v>
      </c>
    </row>
    <row r="321" spans="1:18" ht="15">
      <c r="A321" s="215" t="s">
        <v>428</v>
      </c>
      <c r="B321" s="216" t="s">
        <v>535</v>
      </c>
      <c r="C321" s="216" t="s">
        <v>535</v>
      </c>
      <c r="D321" s="217" t="s">
        <v>535</v>
      </c>
      <c r="E321" s="218" t="s">
        <v>105</v>
      </c>
      <c r="F321" s="219" t="s">
        <v>364</v>
      </c>
      <c r="G321" s="220" t="s">
        <v>41</v>
      </c>
      <c r="H321" s="218" t="s">
        <v>540</v>
      </c>
      <c r="I321" s="218" t="s">
        <v>541</v>
      </c>
      <c r="J321" s="220" t="s">
        <v>311</v>
      </c>
      <c r="K321" s="221" t="s">
        <v>303</v>
      </c>
      <c r="L321" s="222" t="s">
        <v>303</v>
      </c>
      <c r="M321" s="223">
        <v>19903.634685</v>
      </c>
      <c r="N321" s="224">
        <v>9999.172671</v>
      </c>
      <c r="O321" s="227">
        <v>199019880</v>
      </c>
      <c r="P321" s="223">
        <v>199019880</v>
      </c>
      <c r="Q321" s="226">
        <v>0</v>
      </c>
      <c r="R321" s="226" t="s">
        <v>542</v>
      </c>
    </row>
    <row r="322" spans="1:18" ht="15">
      <c r="A322" s="215" t="s">
        <v>411</v>
      </c>
      <c r="B322" s="216" t="s">
        <v>535</v>
      </c>
      <c r="C322" s="216" t="s">
        <v>535</v>
      </c>
      <c r="D322" s="217" t="s">
        <v>535</v>
      </c>
      <c r="E322" s="218" t="s">
        <v>106</v>
      </c>
      <c r="F322" s="219" t="s">
        <v>364</v>
      </c>
      <c r="G322" s="220" t="s">
        <v>41</v>
      </c>
      <c r="H322" s="218" t="s">
        <v>533</v>
      </c>
      <c r="I322" s="218" t="s">
        <v>534</v>
      </c>
      <c r="J322" s="220" t="s">
        <v>302</v>
      </c>
      <c r="K322" s="221" t="s">
        <v>303</v>
      </c>
      <c r="L322" s="222" t="s">
        <v>303</v>
      </c>
      <c r="M322" s="223">
        <v>40116.152047</v>
      </c>
      <c r="N322" s="224">
        <v>10000</v>
      </c>
      <c r="O322" s="227">
        <v>401161520.47</v>
      </c>
      <c r="P322" s="223">
        <v>401161520.47</v>
      </c>
      <c r="Q322" s="226">
        <v>401128551</v>
      </c>
      <c r="R322" s="226" t="s">
        <v>535</v>
      </c>
    </row>
    <row r="323" spans="1:18" ht="15">
      <c r="A323" s="215" t="s">
        <v>475</v>
      </c>
      <c r="B323" s="216" t="s">
        <v>535</v>
      </c>
      <c r="C323" s="216" t="s">
        <v>535</v>
      </c>
      <c r="D323" s="217" t="s">
        <v>535</v>
      </c>
      <c r="E323" s="218" t="s">
        <v>106</v>
      </c>
      <c r="F323" s="219" t="s">
        <v>364</v>
      </c>
      <c r="G323" s="220" t="s">
        <v>41</v>
      </c>
      <c r="H323" s="218" t="s">
        <v>540</v>
      </c>
      <c r="I323" s="218" t="s">
        <v>541</v>
      </c>
      <c r="J323" s="220" t="s">
        <v>311</v>
      </c>
      <c r="K323" s="221" t="s">
        <v>303</v>
      </c>
      <c r="L323" s="222" t="s">
        <v>303</v>
      </c>
      <c r="M323" s="223">
        <v>40116.152124</v>
      </c>
      <c r="N323" s="224">
        <v>9999.172671</v>
      </c>
      <c r="O323" s="227">
        <v>401128331.99</v>
      </c>
      <c r="P323" s="223">
        <v>401128331.99</v>
      </c>
      <c r="Q323" s="226">
        <v>0</v>
      </c>
      <c r="R323" s="226" t="s">
        <v>542</v>
      </c>
    </row>
    <row r="324" spans="1:18" ht="15">
      <c r="A324" s="215" t="s">
        <v>401</v>
      </c>
      <c r="B324" s="216" t="s">
        <v>535</v>
      </c>
      <c r="C324" s="216" t="s">
        <v>535</v>
      </c>
      <c r="D324" s="217" t="s">
        <v>535</v>
      </c>
      <c r="E324" s="218" t="s">
        <v>107</v>
      </c>
      <c r="F324" s="219" t="s">
        <v>364</v>
      </c>
      <c r="G324" s="220" t="s">
        <v>41</v>
      </c>
      <c r="H324" s="218" t="s">
        <v>533</v>
      </c>
      <c r="I324" s="218" t="s">
        <v>534</v>
      </c>
      <c r="J324" s="220" t="s">
        <v>302</v>
      </c>
      <c r="K324" s="221" t="s">
        <v>303</v>
      </c>
      <c r="L324" s="222" t="s">
        <v>303</v>
      </c>
      <c r="M324" s="223">
        <v>12413.208282</v>
      </c>
      <c r="N324" s="224">
        <v>10000</v>
      </c>
      <c r="O324" s="227">
        <v>124132082.82</v>
      </c>
      <c r="P324" s="223">
        <v>124132082.82</v>
      </c>
      <c r="Q324" s="226">
        <v>124121677</v>
      </c>
      <c r="R324" s="226" t="s">
        <v>535</v>
      </c>
    </row>
    <row r="325" spans="1:18" ht="15">
      <c r="A325" s="215" t="s">
        <v>402</v>
      </c>
      <c r="B325" s="216" t="s">
        <v>535</v>
      </c>
      <c r="C325" s="216" t="s">
        <v>535</v>
      </c>
      <c r="D325" s="217" t="s">
        <v>535</v>
      </c>
      <c r="E325" s="218" t="s">
        <v>107</v>
      </c>
      <c r="F325" s="219" t="s">
        <v>364</v>
      </c>
      <c r="G325" s="220" t="s">
        <v>41</v>
      </c>
      <c r="H325" s="218" t="s">
        <v>540</v>
      </c>
      <c r="I325" s="218" t="s">
        <v>541</v>
      </c>
      <c r="J325" s="220" t="s">
        <v>311</v>
      </c>
      <c r="K325" s="221" t="s">
        <v>303</v>
      </c>
      <c r="L325" s="222" t="s">
        <v>303</v>
      </c>
      <c r="M325" s="223">
        <v>12413.20828</v>
      </c>
      <c r="N325" s="224">
        <v>9999.172671</v>
      </c>
      <c r="O325" s="227">
        <v>124121812.99</v>
      </c>
      <c r="P325" s="223">
        <v>124121812.99</v>
      </c>
      <c r="Q325" s="226">
        <v>0</v>
      </c>
      <c r="R325" s="226" t="s">
        <v>542</v>
      </c>
    </row>
    <row r="326" spans="1:18" ht="15">
      <c r="A326" s="215" t="s">
        <v>296</v>
      </c>
      <c r="B326" s="216" t="s">
        <v>535</v>
      </c>
      <c r="C326" s="216" t="s">
        <v>535</v>
      </c>
      <c r="D326" s="217" t="s">
        <v>535</v>
      </c>
      <c r="E326" s="218" t="s">
        <v>108</v>
      </c>
      <c r="F326" s="219" t="s">
        <v>364</v>
      </c>
      <c r="G326" s="220" t="s">
        <v>41</v>
      </c>
      <c r="H326" s="218" t="s">
        <v>533</v>
      </c>
      <c r="I326" s="218" t="s">
        <v>534</v>
      </c>
      <c r="J326" s="220" t="s">
        <v>302</v>
      </c>
      <c r="K326" s="221" t="s">
        <v>303</v>
      </c>
      <c r="L326" s="222" t="s">
        <v>303</v>
      </c>
      <c r="M326" s="223">
        <v>40875.564462</v>
      </c>
      <c r="N326" s="224">
        <v>10000</v>
      </c>
      <c r="O326" s="227">
        <v>408755644.62</v>
      </c>
      <c r="P326" s="223">
        <v>408755644.62</v>
      </c>
      <c r="Q326" s="226">
        <v>408722163</v>
      </c>
      <c r="R326" s="226" t="s">
        <v>535</v>
      </c>
    </row>
    <row r="327" spans="1:18" ht="15">
      <c r="A327" s="215" t="s">
        <v>305</v>
      </c>
      <c r="B327" s="216" t="s">
        <v>535</v>
      </c>
      <c r="C327" s="216" t="s">
        <v>535</v>
      </c>
      <c r="D327" s="217" t="s">
        <v>535</v>
      </c>
      <c r="E327" s="218" t="s">
        <v>108</v>
      </c>
      <c r="F327" s="219" t="s">
        <v>364</v>
      </c>
      <c r="G327" s="220" t="s">
        <v>41</v>
      </c>
      <c r="H327" s="218" t="s">
        <v>540</v>
      </c>
      <c r="I327" s="218" t="s">
        <v>541</v>
      </c>
      <c r="J327" s="220" t="s">
        <v>311</v>
      </c>
      <c r="K327" s="221" t="s">
        <v>303</v>
      </c>
      <c r="L327" s="222" t="s">
        <v>303</v>
      </c>
      <c r="M327" s="223">
        <v>40875.564553</v>
      </c>
      <c r="N327" s="224">
        <v>9999.172671</v>
      </c>
      <c r="O327" s="227">
        <v>408721827.99</v>
      </c>
      <c r="P327" s="223">
        <v>408721827.99</v>
      </c>
      <c r="Q327" s="226">
        <v>0</v>
      </c>
      <c r="R327" s="226" t="s">
        <v>542</v>
      </c>
    </row>
    <row r="328" spans="1:18" ht="15">
      <c r="A328" s="215" t="s">
        <v>543</v>
      </c>
      <c r="B328" s="216" t="s">
        <v>535</v>
      </c>
      <c r="C328" s="216" t="s">
        <v>535</v>
      </c>
      <c r="D328" s="217" t="s">
        <v>535</v>
      </c>
      <c r="E328" s="218" t="s">
        <v>109</v>
      </c>
      <c r="F328" s="219" t="s">
        <v>364</v>
      </c>
      <c r="G328" s="220" t="s">
        <v>41</v>
      </c>
      <c r="H328" s="218" t="s">
        <v>533</v>
      </c>
      <c r="I328" s="218" t="s">
        <v>534</v>
      </c>
      <c r="J328" s="220" t="s">
        <v>302</v>
      </c>
      <c r="K328" s="221" t="s">
        <v>303</v>
      </c>
      <c r="L328" s="222" t="s">
        <v>303</v>
      </c>
      <c r="M328" s="223">
        <v>19711.761836</v>
      </c>
      <c r="N328" s="224">
        <v>10000</v>
      </c>
      <c r="O328" s="227">
        <v>197117618.36</v>
      </c>
      <c r="P328" s="223">
        <v>197117618.36</v>
      </c>
      <c r="Q328" s="226">
        <v>197101354.94</v>
      </c>
      <c r="R328" s="226" t="s">
        <v>535</v>
      </c>
    </row>
    <row r="329" spans="1:18" ht="15">
      <c r="A329" s="215" t="s">
        <v>544</v>
      </c>
      <c r="B329" s="216" t="s">
        <v>535</v>
      </c>
      <c r="C329" s="216" t="s">
        <v>535</v>
      </c>
      <c r="D329" s="217" t="s">
        <v>535</v>
      </c>
      <c r="E329" s="218" t="s">
        <v>109</v>
      </c>
      <c r="F329" s="219" t="s">
        <v>364</v>
      </c>
      <c r="G329" s="220" t="s">
        <v>41</v>
      </c>
      <c r="H329" s="218" t="s">
        <v>540</v>
      </c>
      <c r="I329" s="218" t="s">
        <v>541</v>
      </c>
      <c r="J329" s="220" t="s">
        <v>311</v>
      </c>
      <c r="K329" s="221" t="s">
        <v>303</v>
      </c>
      <c r="L329" s="222" t="s">
        <v>303</v>
      </c>
      <c r="M329" s="223">
        <v>19711.761723</v>
      </c>
      <c r="N329" s="224">
        <v>9999.172671</v>
      </c>
      <c r="O329" s="227">
        <v>197101309.13</v>
      </c>
      <c r="P329" s="223">
        <v>197101309.13</v>
      </c>
      <c r="Q329" s="226">
        <v>0</v>
      </c>
      <c r="R329" s="226" t="s">
        <v>542</v>
      </c>
    </row>
    <row r="330" spans="1:18" ht="15">
      <c r="A330" s="215" t="s">
        <v>505</v>
      </c>
      <c r="B330" s="216" t="s">
        <v>542</v>
      </c>
      <c r="C330" s="216" t="s">
        <v>542</v>
      </c>
      <c r="D330" s="217" t="s">
        <v>542</v>
      </c>
      <c r="E330" s="218" t="s">
        <v>103</v>
      </c>
      <c r="F330" s="219" t="s">
        <v>364</v>
      </c>
      <c r="G330" s="220" t="s">
        <v>41</v>
      </c>
      <c r="H330" s="218" t="s">
        <v>540</v>
      </c>
      <c r="I330" s="218" t="s">
        <v>541</v>
      </c>
      <c r="J330" s="220" t="s">
        <v>302</v>
      </c>
      <c r="K330" s="221" t="s">
        <v>303</v>
      </c>
      <c r="L330" s="222" t="s">
        <v>303</v>
      </c>
      <c r="M330" s="223">
        <v>62477.575149</v>
      </c>
      <c r="N330" s="224">
        <v>10000</v>
      </c>
      <c r="O330" s="227">
        <v>624775751.49</v>
      </c>
      <c r="P330" s="223">
        <v>624775751.49</v>
      </c>
      <c r="Q330" s="226">
        <v>624724061.99</v>
      </c>
      <c r="R330" s="226" t="s">
        <v>542</v>
      </c>
    </row>
    <row r="331" spans="1:18" ht="15">
      <c r="A331" s="215" t="s">
        <v>509</v>
      </c>
      <c r="B331" s="216" t="s">
        <v>542</v>
      </c>
      <c r="C331" s="216" t="s">
        <v>542</v>
      </c>
      <c r="D331" s="217" t="s">
        <v>542</v>
      </c>
      <c r="E331" s="218" t="s">
        <v>103</v>
      </c>
      <c r="F331" s="219" t="s">
        <v>364</v>
      </c>
      <c r="G331" s="220" t="s">
        <v>41</v>
      </c>
      <c r="H331" s="218" t="s">
        <v>545</v>
      </c>
      <c r="I331" s="218" t="s">
        <v>546</v>
      </c>
      <c r="J331" s="220" t="s">
        <v>311</v>
      </c>
      <c r="K331" s="221" t="s">
        <v>303</v>
      </c>
      <c r="L331" s="222" t="s">
        <v>303</v>
      </c>
      <c r="M331" s="223">
        <v>62475.519246</v>
      </c>
      <c r="N331" s="224">
        <v>9997.493779</v>
      </c>
      <c r="O331" s="227">
        <v>624598615</v>
      </c>
      <c r="P331" s="223">
        <v>624598615</v>
      </c>
      <c r="Q331" s="226">
        <v>0</v>
      </c>
      <c r="R331" s="226" t="s">
        <v>547</v>
      </c>
    </row>
    <row r="332" spans="1:18" ht="15">
      <c r="A332" s="215" t="s">
        <v>510</v>
      </c>
      <c r="B332" s="216" t="s">
        <v>542</v>
      </c>
      <c r="C332" s="216" t="s">
        <v>542</v>
      </c>
      <c r="D332" s="217" t="s">
        <v>542</v>
      </c>
      <c r="E332" s="218" t="s">
        <v>104</v>
      </c>
      <c r="F332" s="219" t="s">
        <v>364</v>
      </c>
      <c r="G332" s="220" t="s">
        <v>41</v>
      </c>
      <c r="H332" s="218" t="s">
        <v>540</v>
      </c>
      <c r="I332" s="218" t="s">
        <v>541</v>
      </c>
      <c r="J332" s="220" t="s">
        <v>302</v>
      </c>
      <c r="K332" s="221" t="s">
        <v>303</v>
      </c>
      <c r="L332" s="222" t="s">
        <v>303</v>
      </c>
      <c r="M332" s="223">
        <v>53502.103483</v>
      </c>
      <c r="N332" s="224">
        <v>10000</v>
      </c>
      <c r="O332" s="227">
        <v>535021034.83</v>
      </c>
      <c r="P332" s="223">
        <v>535021034.83</v>
      </c>
      <c r="Q332" s="226">
        <v>534976770.99</v>
      </c>
      <c r="R332" s="226" t="s">
        <v>542</v>
      </c>
    </row>
    <row r="333" spans="1:18" ht="15">
      <c r="A333" s="215" t="s">
        <v>514</v>
      </c>
      <c r="B333" s="216" t="s">
        <v>542</v>
      </c>
      <c r="C333" s="216" t="s">
        <v>542</v>
      </c>
      <c r="D333" s="217" t="s">
        <v>542</v>
      </c>
      <c r="E333" s="218" t="s">
        <v>104</v>
      </c>
      <c r="F333" s="219" t="s">
        <v>364</v>
      </c>
      <c r="G333" s="220" t="s">
        <v>41</v>
      </c>
      <c r="H333" s="218" t="s">
        <v>545</v>
      </c>
      <c r="I333" s="218" t="s">
        <v>546</v>
      </c>
      <c r="J333" s="220" t="s">
        <v>311</v>
      </c>
      <c r="K333" s="221" t="s">
        <v>303</v>
      </c>
      <c r="L333" s="222" t="s">
        <v>303</v>
      </c>
      <c r="M333" s="223">
        <v>53502.598733</v>
      </c>
      <c r="N333" s="224">
        <v>9997.493779</v>
      </c>
      <c r="O333" s="227">
        <v>534891898</v>
      </c>
      <c r="P333" s="223">
        <v>534891898</v>
      </c>
      <c r="Q333" s="226">
        <v>0</v>
      </c>
      <c r="R333" s="226" t="s">
        <v>547</v>
      </c>
    </row>
    <row r="334" spans="1:18" ht="15">
      <c r="A334" s="215" t="s">
        <v>359</v>
      </c>
      <c r="B334" s="216" t="s">
        <v>542</v>
      </c>
      <c r="C334" s="216" t="s">
        <v>542</v>
      </c>
      <c r="D334" s="217" t="s">
        <v>542</v>
      </c>
      <c r="E334" s="218" t="s">
        <v>105</v>
      </c>
      <c r="F334" s="219" t="s">
        <v>364</v>
      </c>
      <c r="G334" s="220" t="s">
        <v>41</v>
      </c>
      <c r="H334" s="218" t="s">
        <v>540</v>
      </c>
      <c r="I334" s="218" t="s">
        <v>541</v>
      </c>
      <c r="J334" s="220" t="s">
        <v>302</v>
      </c>
      <c r="K334" s="221" t="s">
        <v>303</v>
      </c>
      <c r="L334" s="222" t="s">
        <v>303</v>
      </c>
      <c r="M334" s="223">
        <v>19903.634685</v>
      </c>
      <c r="N334" s="224">
        <v>10000</v>
      </c>
      <c r="O334" s="227">
        <v>199036346.85</v>
      </c>
      <c r="P334" s="223">
        <v>199036346.85</v>
      </c>
      <c r="Q334" s="226">
        <v>199019880</v>
      </c>
      <c r="R334" s="226" t="s">
        <v>542</v>
      </c>
    </row>
    <row r="335" spans="1:18" ht="15">
      <c r="A335" s="215" t="s">
        <v>379</v>
      </c>
      <c r="B335" s="216" t="s">
        <v>542</v>
      </c>
      <c r="C335" s="216" t="s">
        <v>542</v>
      </c>
      <c r="D335" s="217" t="s">
        <v>542</v>
      </c>
      <c r="E335" s="218" t="s">
        <v>105</v>
      </c>
      <c r="F335" s="219" t="s">
        <v>364</v>
      </c>
      <c r="G335" s="220" t="s">
        <v>41</v>
      </c>
      <c r="H335" s="218" t="s">
        <v>545</v>
      </c>
      <c r="I335" s="218" t="s">
        <v>546</v>
      </c>
      <c r="J335" s="220" t="s">
        <v>311</v>
      </c>
      <c r="K335" s="221" t="s">
        <v>303</v>
      </c>
      <c r="L335" s="222" t="s">
        <v>303</v>
      </c>
      <c r="M335" s="223">
        <v>19905.294606</v>
      </c>
      <c r="N335" s="224">
        <v>9997.493779</v>
      </c>
      <c r="O335" s="227">
        <v>199003059</v>
      </c>
      <c r="P335" s="223">
        <v>199003059</v>
      </c>
      <c r="Q335" s="226">
        <v>0</v>
      </c>
      <c r="R335" s="226" t="s">
        <v>547</v>
      </c>
    </row>
    <row r="336" spans="1:18" ht="15">
      <c r="A336" s="215" t="s">
        <v>412</v>
      </c>
      <c r="B336" s="216" t="s">
        <v>542</v>
      </c>
      <c r="C336" s="216" t="s">
        <v>542</v>
      </c>
      <c r="D336" s="217" t="s">
        <v>542</v>
      </c>
      <c r="E336" s="218" t="s">
        <v>106</v>
      </c>
      <c r="F336" s="219" t="s">
        <v>364</v>
      </c>
      <c r="G336" s="220" t="s">
        <v>41</v>
      </c>
      <c r="H336" s="218" t="s">
        <v>540</v>
      </c>
      <c r="I336" s="218" t="s">
        <v>541</v>
      </c>
      <c r="J336" s="220" t="s">
        <v>302</v>
      </c>
      <c r="K336" s="221" t="s">
        <v>303</v>
      </c>
      <c r="L336" s="222" t="s">
        <v>303</v>
      </c>
      <c r="M336" s="223">
        <v>40116.152124</v>
      </c>
      <c r="N336" s="224">
        <v>10000</v>
      </c>
      <c r="O336" s="227">
        <v>401161521.24</v>
      </c>
      <c r="P336" s="223">
        <v>401161521.24</v>
      </c>
      <c r="Q336" s="226">
        <v>401128331.99</v>
      </c>
      <c r="R336" s="226" t="s">
        <v>542</v>
      </c>
    </row>
    <row r="337" spans="1:18" ht="15">
      <c r="A337" s="215" t="s">
        <v>425</v>
      </c>
      <c r="B337" s="216" t="s">
        <v>542</v>
      </c>
      <c r="C337" s="216" t="s">
        <v>542</v>
      </c>
      <c r="D337" s="217" t="s">
        <v>542</v>
      </c>
      <c r="E337" s="218" t="s">
        <v>106</v>
      </c>
      <c r="F337" s="219" t="s">
        <v>364</v>
      </c>
      <c r="G337" s="220" t="s">
        <v>41</v>
      </c>
      <c r="H337" s="218" t="s">
        <v>545</v>
      </c>
      <c r="I337" s="218" t="s">
        <v>546</v>
      </c>
      <c r="J337" s="220" t="s">
        <v>311</v>
      </c>
      <c r="K337" s="221" t="s">
        <v>303</v>
      </c>
      <c r="L337" s="222" t="s">
        <v>303</v>
      </c>
      <c r="M337" s="223">
        <v>40117.40015</v>
      </c>
      <c r="N337" s="224">
        <v>9997.501994</v>
      </c>
      <c r="O337" s="227">
        <v>401073788</v>
      </c>
      <c r="P337" s="223">
        <v>401073788</v>
      </c>
      <c r="Q337" s="226">
        <v>0</v>
      </c>
      <c r="R337" s="226" t="s">
        <v>547</v>
      </c>
    </row>
    <row r="338" spans="1:18" ht="15">
      <c r="A338" s="215" t="s">
        <v>439</v>
      </c>
      <c r="B338" s="216" t="s">
        <v>542</v>
      </c>
      <c r="C338" s="216" t="s">
        <v>542</v>
      </c>
      <c r="D338" s="217" t="s">
        <v>542</v>
      </c>
      <c r="E338" s="218" t="s">
        <v>107</v>
      </c>
      <c r="F338" s="219" t="s">
        <v>364</v>
      </c>
      <c r="G338" s="220" t="s">
        <v>41</v>
      </c>
      <c r="H338" s="218" t="s">
        <v>540</v>
      </c>
      <c r="I338" s="218" t="s">
        <v>541</v>
      </c>
      <c r="J338" s="220" t="s">
        <v>302</v>
      </c>
      <c r="K338" s="221" t="s">
        <v>303</v>
      </c>
      <c r="L338" s="222" t="s">
        <v>303</v>
      </c>
      <c r="M338" s="223">
        <v>12413.20828</v>
      </c>
      <c r="N338" s="224">
        <v>10000</v>
      </c>
      <c r="O338" s="227">
        <v>124132082.8</v>
      </c>
      <c r="P338" s="223">
        <v>124132082.8</v>
      </c>
      <c r="Q338" s="226">
        <v>124121812.99</v>
      </c>
      <c r="R338" s="226" t="s">
        <v>542</v>
      </c>
    </row>
    <row r="339" spans="1:18" ht="15">
      <c r="A339" s="215" t="s">
        <v>403</v>
      </c>
      <c r="B339" s="216" t="s">
        <v>542</v>
      </c>
      <c r="C339" s="216" t="s">
        <v>542</v>
      </c>
      <c r="D339" s="217" t="s">
        <v>542</v>
      </c>
      <c r="E339" s="218" t="s">
        <v>107</v>
      </c>
      <c r="F339" s="219" t="s">
        <v>364</v>
      </c>
      <c r="G339" s="220" t="s">
        <v>41</v>
      </c>
      <c r="H339" s="218" t="s">
        <v>545</v>
      </c>
      <c r="I339" s="218" t="s">
        <v>546</v>
      </c>
      <c r="J339" s="220" t="s">
        <v>311</v>
      </c>
      <c r="K339" s="221" t="s">
        <v>303</v>
      </c>
      <c r="L339" s="222" t="s">
        <v>303</v>
      </c>
      <c r="M339" s="223">
        <v>12414.161963</v>
      </c>
      <c r="N339" s="224">
        <v>9997.493779</v>
      </c>
      <c r="O339" s="227">
        <v>124110507</v>
      </c>
      <c r="P339" s="223">
        <v>124110507</v>
      </c>
      <c r="Q339" s="226">
        <v>0</v>
      </c>
      <c r="R339" s="226" t="s">
        <v>547</v>
      </c>
    </row>
    <row r="340" spans="1:18" ht="15">
      <c r="A340" s="215" t="s">
        <v>308</v>
      </c>
      <c r="B340" s="216" t="s">
        <v>542</v>
      </c>
      <c r="C340" s="216" t="s">
        <v>542</v>
      </c>
      <c r="D340" s="217" t="s">
        <v>542</v>
      </c>
      <c r="E340" s="218" t="s">
        <v>108</v>
      </c>
      <c r="F340" s="219" t="s">
        <v>364</v>
      </c>
      <c r="G340" s="220" t="s">
        <v>41</v>
      </c>
      <c r="H340" s="218" t="s">
        <v>540</v>
      </c>
      <c r="I340" s="218" t="s">
        <v>541</v>
      </c>
      <c r="J340" s="220" t="s">
        <v>302</v>
      </c>
      <c r="K340" s="221" t="s">
        <v>303</v>
      </c>
      <c r="L340" s="222" t="s">
        <v>303</v>
      </c>
      <c r="M340" s="223">
        <v>40875.564553</v>
      </c>
      <c r="N340" s="224">
        <v>10000</v>
      </c>
      <c r="O340" s="227">
        <v>408755645.53</v>
      </c>
      <c r="P340" s="223">
        <v>408755645.53</v>
      </c>
      <c r="Q340" s="226">
        <v>408721827.99</v>
      </c>
      <c r="R340" s="226" t="s">
        <v>542</v>
      </c>
    </row>
    <row r="341" spans="1:18" ht="15">
      <c r="A341" s="215" t="s">
        <v>317</v>
      </c>
      <c r="B341" s="216" t="s">
        <v>542</v>
      </c>
      <c r="C341" s="216" t="s">
        <v>542</v>
      </c>
      <c r="D341" s="217" t="s">
        <v>542</v>
      </c>
      <c r="E341" s="218" t="s">
        <v>108</v>
      </c>
      <c r="F341" s="219" t="s">
        <v>364</v>
      </c>
      <c r="G341" s="220" t="s">
        <v>41</v>
      </c>
      <c r="H341" s="218" t="s">
        <v>545</v>
      </c>
      <c r="I341" s="218" t="s">
        <v>546</v>
      </c>
      <c r="J341" s="220" t="s">
        <v>311</v>
      </c>
      <c r="K341" s="221" t="s">
        <v>303</v>
      </c>
      <c r="L341" s="222" t="s">
        <v>303</v>
      </c>
      <c r="M341" s="223">
        <v>40874.48845</v>
      </c>
      <c r="N341" s="224">
        <v>9997.493779</v>
      </c>
      <c r="O341" s="227">
        <v>408642444</v>
      </c>
      <c r="P341" s="223">
        <v>408642444</v>
      </c>
      <c r="Q341" s="226">
        <v>0</v>
      </c>
      <c r="R341" s="226" t="s">
        <v>547</v>
      </c>
    </row>
    <row r="342" spans="1:18" ht="15">
      <c r="A342" s="215" t="s">
        <v>548</v>
      </c>
      <c r="B342" s="216" t="s">
        <v>542</v>
      </c>
      <c r="C342" s="216" t="s">
        <v>542</v>
      </c>
      <c r="D342" s="217" t="s">
        <v>542</v>
      </c>
      <c r="E342" s="218" t="s">
        <v>109</v>
      </c>
      <c r="F342" s="219" t="s">
        <v>364</v>
      </c>
      <c r="G342" s="220" t="s">
        <v>41</v>
      </c>
      <c r="H342" s="218" t="s">
        <v>540</v>
      </c>
      <c r="I342" s="218" t="s">
        <v>541</v>
      </c>
      <c r="J342" s="220" t="s">
        <v>302</v>
      </c>
      <c r="K342" s="221" t="s">
        <v>303</v>
      </c>
      <c r="L342" s="222" t="s">
        <v>303</v>
      </c>
      <c r="M342" s="223">
        <v>19711.761723</v>
      </c>
      <c r="N342" s="224">
        <v>10000</v>
      </c>
      <c r="O342" s="227">
        <v>197117617.23</v>
      </c>
      <c r="P342" s="223">
        <v>197117617.23</v>
      </c>
      <c r="Q342" s="226">
        <v>197101309.13</v>
      </c>
      <c r="R342" s="226" t="s">
        <v>542</v>
      </c>
    </row>
    <row r="343" spans="1:18" ht="15">
      <c r="A343" s="215" t="s">
        <v>549</v>
      </c>
      <c r="B343" s="216" t="s">
        <v>542</v>
      </c>
      <c r="C343" s="216" t="s">
        <v>542</v>
      </c>
      <c r="D343" s="217" t="s">
        <v>542</v>
      </c>
      <c r="E343" s="218" t="s">
        <v>109</v>
      </c>
      <c r="F343" s="219" t="s">
        <v>364</v>
      </c>
      <c r="G343" s="220" t="s">
        <v>41</v>
      </c>
      <c r="H343" s="218" t="s">
        <v>545</v>
      </c>
      <c r="I343" s="218" t="s">
        <v>546</v>
      </c>
      <c r="J343" s="220" t="s">
        <v>311</v>
      </c>
      <c r="K343" s="221" t="s">
        <v>303</v>
      </c>
      <c r="L343" s="222" t="s">
        <v>303</v>
      </c>
      <c r="M343" s="223">
        <v>10827.937</v>
      </c>
      <c r="N343" s="224">
        <v>9997.493779</v>
      </c>
      <c r="O343" s="227">
        <v>108252232.8</v>
      </c>
      <c r="P343" s="223">
        <v>108252232.8</v>
      </c>
      <c r="Q343" s="226">
        <v>0</v>
      </c>
      <c r="R343" s="226" t="s">
        <v>547</v>
      </c>
    </row>
    <row r="344" spans="1:18" ht="15">
      <c r="A344" s="215" t="s">
        <v>550</v>
      </c>
      <c r="B344" s="216" t="s">
        <v>542</v>
      </c>
      <c r="C344" s="216" t="s">
        <v>542</v>
      </c>
      <c r="D344" s="217" t="s">
        <v>542</v>
      </c>
      <c r="E344" s="218" t="s">
        <v>109</v>
      </c>
      <c r="F344" s="219" t="s">
        <v>364</v>
      </c>
      <c r="G344" s="220" t="s">
        <v>41</v>
      </c>
      <c r="H344" s="218" t="s">
        <v>545</v>
      </c>
      <c r="I344" s="218" t="s">
        <v>546</v>
      </c>
      <c r="J344" s="220" t="s">
        <v>311</v>
      </c>
      <c r="K344" s="221" t="s">
        <v>303</v>
      </c>
      <c r="L344" s="222" t="s">
        <v>303</v>
      </c>
      <c r="M344" s="223">
        <v>8882.599849</v>
      </c>
      <c r="N344" s="224">
        <v>9997.501994</v>
      </c>
      <c r="O344" s="227">
        <v>88803809.71</v>
      </c>
      <c r="P344" s="223">
        <v>88803809.71</v>
      </c>
      <c r="Q344" s="226">
        <v>0</v>
      </c>
      <c r="R344" s="226" t="s">
        <v>547</v>
      </c>
    </row>
    <row r="345" spans="1:18" ht="15">
      <c r="A345" s="215" t="s">
        <v>510</v>
      </c>
      <c r="B345" s="216" t="s">
        <v>547</v>
      </c>
      <c r="C345" s="216" t="s">
        <v>547</v>
      </c>
      <c r="D345" s="217" t="s">
        <v>547</v>
      </c>
      <c r="E345" s="218" t="s">
        <v>103</v>
      </c>
      <c r="F345" s="219" t="s">
        <v>364</v>
      </c>
      <c r="G345" s="220" t="s">
        <v>41</v>
      </c>
      <c r="H345" s="218" t="s">
        <v>545</v>
      </c>
      <c r="I345" s="218" t="s">
        <v>546</v>
      </c>
      <c r="J345" s="220" t="s">
        <v>302</v>
      </c>
      <c r="K345" s="221" t="s">
        <v>303</v>
      </c>
      <c r="L345" s="222" t="s">
        <v>303</v>
      </c>
      <c r="M345" s="223">
        <v>62475.519246</v>
      </c>
      <c r="N345" s="224">
        <v>10000</v>
      </c>
      <c r="O345" s="227">
        <v>624755192.46</v>
      </c>
      <c r="P345" s="223">
        <v>624755192.46</v>
      </c>
      <c r="Q345" s="226">
        <v>624598615</v>
      </c>
      <c r="R345" s="226" t="s">
        <v>547</v>
      </c>
    </row>
    <row r="346" spans="1:18" ht="15">
      <c r="A346" s="215" t="s">
        <v>514</v>
      </c>
      <c r="B346" s="216" t="s">
        <v>547</v>
      </c>
      <c r="C346" s="216" t="s">
        <v>547</v>
      </c>
      <c r="D346" s="217" t="s">
        <v>547</v>
      </c>
      <c r="E346" s="218" t="s">
        <v>103</v>
      </c>
      <c r="F346" s="219" t="s">
        <v>364</v>
      </c>
      <c r="G346" s="220" t="s">
        <v>41</v>
      </c>
      <c r="H346" s="218" t="s">
        <v>551</v>
      </c>
      <c r="I346" s="218" t="s">
        <v>552</v>
      </c>
      <c r="J346" s="220" t="s">
        <v>311</v>
      </c>
      <c r="K346" s="221" t="s">
        <v>303</v>
      </c>
      <c r="L346" s="222" t="s">
        <v>303</v>
      </c>
      <c r="M346" s="223">
        <v>10726.292914</v>
      </c>
      <c r="N346" s="224">
        <v>9999.167193</v>
      </c>
      <c r="O346" s="227">
        <v>107253996.22</v>
      </c>
      <c r="P346" s="223">
        <v>107253996.22</v>
      </c>
      <c r="Q346" s="226">
        <v>0</v>
      </c>
      <c r="R346" s="226" t="s">
        <v>553</v>
      </c>
    </row>
    <row r="347" spans="1:18" ht="15">
      <c r="A347" s="215" t="s">
        <v>515</v>
      </c>
      <c r="B347" s="216" t="s">
        <v>547</v>
      </c>
      <c r="C347" s="216" t="s">
        <v>547</v>
      </c>
      <c r="D347" s="217" t="s">
        <v>547</v>
      </c>
      <c r="E347" s="218" t="s">
        <v>103</v>
      </c>
      <c r="F347" s="219" t="s">
        <v>364</v>
      </c>
      <c r="G347" s="220" t="s">
        <v>41</v>
      </c>
      <c r="H347" s="218" t="s">
        <v>551</v>
      </c>
      <c r="I347" s="218" t="s">
        <v>552</v>
      </c>
      <c r="J347" s="220" t="s">
        <v>311</v>
      </c>
      <c r="K347" s="221" t="s">
        <v>303</v>
      </c>
      <c r="L347" s="222" t="s">
        <v>303</v>
      </c>
      <c r="M347" s="223">
        <v>52000</v>
      </c>
      <c r="N347" s="224">
        <v>9999.17815</v>
      </c>
      <c r="O347" s="227">
        <v>519957263.8</v>
      </c>
      <c r="P347" s="223">
        <v>519957263.8</v>
      </c>
      <c r="Q347" s="226">
        <v>0</v>
      </c>
      <c r="R347" s="226" t="s">
        <v>553</v>
      </c>
    </row>
    <row r="348" spans="1:18" ht="15">
      <c r="A348" s="215" t="s">
        <v>515</v>
      </c>
      <c r="B348" s="216" t="s">
        <v>547</v>
      </c>
      <c r="C348" s="216" t="s">
        <v>547</v>
      </c>
      <c r="D348" s="217" t="s">
        <v>547</v>
      </c>
      <c r="E348" s="218" t="s">
        <v>104</v>
      </c>
      <c r="F348" s="219" t="s">
        <v>364</v>
      </c>
      <c r="G348" s="220" t="s">
        <v>41</v>
      </c>
      <c r="H348" s="218" t="s">
        <v>545</v>
      </c>
      <c r="I348" s="218" t="s">
        <v>546</v>
      </c>
      <c r="J348" s="220" t="s">
        <v>302</v>
      </c>
      <c r="K348" s="221" t="s">
        <v>303</v>
      </c>
      <c r="L348" s="222" t="s">
        <v>303</v>
      </c>
      <c r="M348" s="223">
        <v>53502.598733</v>
      </c>
      <c r="N348" s="224">
        <v>10000</v>
      </c>
      <c r="O348" s="227">
        <v>535025987.33</v>
      </c>
      <c r="P348" s="223">
        <v>535025987.33</v>
      </c>
      <c r="Q348" s="226">
        <v>534891898</v>
      </c>
      <c r="R348" s="226" t="s">
        <v>547</v>
      </c>
    </row>
    <row r="349" spans="1:18" ht="15">
      <c r="A349" s="215" t="s">
        <v>519</v>
      </c>
      <c r="B349" s="216" t="s">
        <v>547</v>
      </c>
      <c r="C349" s="216" t="s">
        <v>547</v>
      </c>
      <c r="D349" s="217" t="s">
        <v>547</v>
      </c>
      <c r="E349" s="218" t="s">
        <v>104</v>
      </c>
      <c r="F349" s="219" t="s">
        <v>364</v>
      </c>
      <c r="G349" s="220" t="s">
        <v>41</v>
      </c>
      <c r="H349" s="218" t="s">
        <v>551</v>
      </c>
      <c r="I349" s="218" t="s">
        <v>552</v>
      </c>
      <c r="J349" s="220" t="s">
        <v>311</v>
      </c>
      <c r="K349" s="221" t="s">
        <v>303</v>
      </c>
      <c r="L349" s="222" t="s">
        <v>303</v>
      </c>
      <c r="M349" s="223">
        <v>54508.701524</v>
      </c>
      <c r="N349" s="224">
        <v>9999.167193</v>
      </c>
      <c r="O349" s="227">
        <v>545041620.02</v>
      </c>
      <c r="P349" s="223">
        <v>545041620.02</v>
      </c>
      <c r="Q349" s="226">
        <v>0</v>
      </c>
      <c r="R349" s="226" t="s">
        <v>553</v>
      </c>
    </row>
    <row r="350" spans="1:18" ht="15">
      <c r="A350" s="215" t="s">
        <v>380</v>
      </c>
      <c r="B350" s="216" t="s">
        <v>547</v>
      </c>
      <c r="C350" s="216" t="s">
        <v>547</v>
      </c>
      <c r="D350" s="217" t="s">
        <v>547</v>
      </c>
      <c r="E350" s="218" t="s">
        <v>105</v>
      </c>
      <c r="F350" s="219" t="s">
        <v>364</v>
      </c>
      <c r="G350" s="220" t="s">
        <v>41</v>
      </c>
      <c r="H350" s="218" t="s">
        <v>545</v>
      </c>
      <c r="I350" s="218" t="s">
        <v>546</v>
      </c>
      <c r="J350" s="220" t="s">
        <v>302</v>
      </c>
      <c r="K350" s="221" t="s">
        <v>303</v>
      </c>
      <c r="L350" s="222" t="s">
        <v>303</v>
      </c>
      <c r="M350" s="223">
        <v>19905.294606</v>
      </c>
      <c r="N350" s="224">
        <v>10000</v>
      </c>
      <c r="O350" s="227">
        <v>199052946.06</v>
      </c>
      <c r="P350" s="223">
        <v>199052946.06</v>
      </c>
      <c r="Q350" s="226">
        <v>199003059</v>
      </c>
      <c r="R350" s="226" t="s">
        <v>547</v>
      </c>
    </row>
    <row r="351" spans="1:18" ht="15">
      <c r="A351" s="215" t="s">
        <v>393</v>
      </c>
      <c r="B351" s="216" t="s">
        <v>547</v>
      </c>
      <c r="C351" s="216" t="s">
        <v>547</v>
      </c>
      <c r="D351" s="217" t="s">
        <v>547</v>
      </c>
      <c r="E351" s="218" t="s">
        <v>105</v>
      </c>
      <c r="F351" s="219" t="s">
        <v>364</v>
      </c>
      <c r="G351" s="220" t="s">
        <v>41</v>
      </c>
      <c r="H351" s="218" t="s">
        <v>551</v>
      </c>
      <c r="I351" s="218" t="s">
        <v>552</v>
      </c>
      <c r="J351" s="220" t="s">
        <v>311</v>
      </c>
      <c r="K351" s="221" t="s">
        <v>303</v>
      </c>
      <c r="L351" s="222" t="s">
        <v>303</v>
      </c>
      <c r="M351" s="223">
        <v>19908.399486</v>
      </c>
      <c r="N351" s="224">
        <v>9999.167193</v>
      </c>
      <c r="O351" s="227">
        <v>199067415.01</v>
      </c>
      <c r="P351" s="223">
        <v>199067415.01</v>
      </c>
      <c r="Q351" s="226">
        <v>0</v>
      </c>
      <c r="R351" s="226" t="s">
        <v>553</v>
      </c>
    </row>
    <row r="352" spans="1:18" ht="15">
      <c r="A352" s="215" t="s">
        <v>426</v>
      </c>
      <c r="B352" s="216" t="s">
        <v>547</v>
      </c>
      <c r="C352" s="216" t="s">
        <v>547</v>
      </c>
      <c r="D352" s="217" t="s">
        <v>547</v>
      </c>
      <c r="E352" s="218" t="s">
        <v>106</v>
      </c>
      <c r="F352" s="219" t="s">
        <v>364</v>
      </c>
      <c r="G352" s="220" t="s">
        <v>41</v>
      </c>
      <c r="H352" s="218" t="s">
        <v>545</v>
      </c>
      <c r="I352" s="218" t="s">
        <v>546</v>
      </c>
      <c r="J352" s="220" t="s">
        <v>302</v>
      </c>
      <c r="K352" s="221" t="s">
        <v>303</v>
      </c>
      <c r="L352" s="222" t="s">
        <v>303</v>
      </c>
      <c r="M352" s="223">
        <v>40117.40015</v>
      </c>
      <c r="N352" s="224">
        <v>10000</v>
      </c>
      <c r="O352" s="227">
        <v>401174001.5</v>
      </c>
      <c r="P352" s="223">
        <v>401174001.5</v>
      </c>
      <c r="Q352" s="226">
        <v>401073788</v>
      </c>
      <c r="R352" s="226" t="s">
        <v>547</v>
      </c>
    </row>
    <row r="353" spans="1:18" ht="15">
      <c r="A353" s="215" t="s">
        <v>486</v>
      </c>
      <c r="B353" s="216" t="s">
        <v>547</v>
      </c>
      <c r="C353" s="216" t="s">
        <v>547</v>
      </c>
      <c r="D353" s="217" t="s">
        <v>547</v>
      </c>
      <c r="E353" s="218" t="s">
        <v>106</v>
      </c>
      <c r="F353" s="219" t="s">
        <v>364</v>
      </c>
      <c r="G353" s="220" t="s">
        <v>41</v>
      </c>
      <c r="H353" s="218" t="s">
        <v>551</v>
      </c>
      <c r="I353" s="218" t="s">
        <v>552</v>
      </c>
      <c r="J353" s="220" t="s">
        <v>311</v>
      </c>
      <c r="K353" s="221" t="s">
        <v>303</v>
      </c>
      <c r="L353" s="222" t="s">
        <v>303</v>
      </c>
      <c r="M353" s="223">
        <v>40336.759574</v>
      </c>
      <c r="N353" s="224">
        <v>9999.167193</v>
      </c>
      <c r="O353" s="227">
        <v>403334003.01</v>
      </c>
      <c r="P353" s="223">
        <v>403334003.01</v>
      </c>
      <c r="Q353" s="226">
        <v>0</v>
      </c>
      <c r="R353" s="226" t="s">
        <v>553</v>
      </c>
    </row>
    <row r="354" spans="1:18" ht="15">
      <c r="A354" s="215" t="s">
        <v>418</v>
      </c>
      <c r="B354" s="216" t="s">
        <v>547</v>
      </c>
      <c r="C354" s="216" t="s">
        <v>547</v>
      </c>
      <c r="D354" s="217" t="s">
        <v>547</v>
      </c>
      <c r="E354" s="218" t="s">
        <v>107</v>
      </c>
      <c r="F354" s="219" t="s">
        <v>364</v>
      </c>
      <c r="G354" s="220" t="s">
        <v>41</v>
      </c>
      <c r="H354" s="218" t="s">
        <v>545</v>
      </c>
      <c r="I354" s="218" t="s">
        <v>546</v>
      </c>
      <c r="J354" s="220" t="s">
        <v>302</v>
      </c>
      <c r="K354" s="221" t="s">
        <v>303</v>
      </c>
      <c r="L354" s="222" t="s">
        <v>303</v>
      </c>
      <c r="M354" s="223">
        <v>12414.161963</v>
      </c>
      <c r="N354" s="224">
        <v>10000</v>
      </c>
      <c r="O354" s="227">
        <v>124141619.63</v>
      </c>
      <c r="P354" s="223">
        <v>124141619.63</v>
      </c>
      <c r="Q354" s="226">
        <v>124110507</v>
      </c>
      <c r="R354" s="226" t="s">
        <v>547</v>
      </c>
    </row>
    <row r="355" spans="1:18" ht="15">
      <c r="A355" s="215" t="s">
        <v>419</v>
      </c>
      <c r="B355" s="216" t="s">
        <v>547</v>
      </c>
      <c r="C355" s="216" t="s">
        <v>547</v>
      </c>
      <c r="D355" s="217" t="s">
        <v>547</v>
      </c>
      <c r="E355" s="218" t="s">
        <v>107</v>
      </c>
      <c r="F355" s="219" t="s">
        <v>364</v>
      </c>
      <c r="G355" s="220" t="s">
        <v>41</v>
      </c>
      <c r="H355" s="218" t="s">
        <v>551</v>
      </c>
      <c r="I355" s="218" t="s">
        <v>552</v>
      </c>
      <c r="J355" s="220" t="s">
        <v>311</v>
      </c>
      <c r="K355" s="221" t="s">
        <v>303</v>
      </c>
      <c r="L355" s="222" t="s">
        <v>303</v>
      </c>
      <c r="M355" s="223">
        <v>12880.77662</v>
      </c>
      <c r="N355" s="224">
        <v>9999.167193</v>
      </c>
      <c r="O355" s="227">
        <v>128797039.01</v>
      </c>
      <c r="P355" s="223">
        <v>128797039.01</v>
      </c>
      <c r="Q355" s="226">
        <v>0</v>
      </c>
      <c r="R355" s="226" t="s">
        <v>553</v>
      </c>
    </row>
    <row r="356" spans="1:18" ht="15">
      <c r="A356" s="215" t="s">
        <v>362</v>
      </c>
      <c r="B356" s="216" t="s">
        <v>547</v>
      </c>
      <c r="C356" s="216" t="s">
        <v>547</v>
      </c>
      <c r="D356" s="217" t="s">
        <v>547</v>
      </c>
      <c r="E356" s="218" t="s">
        <v>108</v>
      </c>
      <c r="F356" s="219" t="s">
        <v>364</v>
      </c>
      <c r="G356" s="220" t="s">
        <v>41</v>
      </c>
      <c r="H356" s="218" t="s">
        <v>545</v>
      </c>
      <c r="I356" s="218" t="s">
        <v>546</v>
      </c>
      <c r="J356" s="220" t="s">
        <v>302</v>
      </c>
      <c r="K356" s="221" t="s">
        <v>303</v>
      </c>
      <c r="L356" s="222" t="s">
        <v>303</v>
      </c>
      <c r="M356" s="223">
        <v>40874.48845</v>
      </c>
      <c r="N356" s="224">
        <v>10000</v>
      </c>
      <c r="O356" s="227">
        <v>408744884.5</v>
      </c>
      <c r="P356" s="223">
        <v>408744884.5</v>
      </c>
      <c r="Q356" s="226">
        <v>408642444</v>
      </c>
      <c r="R356" s="226" t="s">
        <v>547</v>
      </c>
    </row>
    <row r="357" spans="1:18" ht="15">
      <c r="A357" s="215" t="s">
        <v>367</v>
      </c>
      <c r="B357" s="216" t="s">
        <v>547</v>
      </c>
      <c r="C357" s="216" t="s">
        <v>547</v>
      </c>
      <c r="D357" s="217" t="s">
        <v>547</v>
      </c>
      <c r="E357" s="218" t="s">
        <v>108</v>
      </c>
      <c r="F357" s="219" t="s">
        <v>364</v>
      </c>
      <c r="G357" s="220" t="s">
        <v>41</v>
      </c>
      <c r="H357" s="218" t="s">
        <v>551</v>
      </c>
      <c r="I357" s="218" t="s">
        <v>552</v>
      </c>
      <c r="J357" s="220" t="s">
        <v>311</v>
      </c>
      <c r="K357" s="221" t="s">
        <v>303</v>
      </c>
      <c r="L357" s="222" t="s">
        <v>303</v>
      </c>
      <c r="M357" s="223">
        <v>41080.866944</v>
      </c>
      <c r="N357" s="224">
        <v>9999.167193</v>
      </c>
      <c r="O357" s="227">
        <v>410774457.02</v>
      </c>
      <c r="P357" s="223">
        <v>410774457.02</v>
      </c>
      <c r="Q357" s="226">
        <v>0</v>
      </c>
      <c r="R357" s="226" t="s">
        <v>553</v>
      </c>
    </row>
    <row r="358" spans="1:18" ht="15">
      <c r="A358" s="215" t="s">
        <v>554</v>
      </c>
      <c r="B358" s="216" t="s">
        <v>547</v>
      </c>
      <c r="C358" s="216" t="s">
        <v>547</v>
      </c>
      <c r="D358" s="217" t="s">
        <v>547</v>
      </c>
      <c r="E358" s="218" t="s">
        <v>109</v>
      </c>
      <c r="F358" s="219" t="s">
        <v>364</v>
      </c>
      <c r="G358" s="220" t="s">
        <v>41</v>
      </c>
      <c r="H358" s="218" t="s">
        <v>545</v>
      </c>
      <c r="I358" s="218" t="s">
        <v>546</v>
      </c>
      <c r="J358" s="220" t="s">
        <v>302</v>
      </c>
      <c r="K358" s="221" t="s">
        <v>303</v>
      </c>
      <c r="L358" s="222" t="s">
        <v>303</v>
      </c>
      <c r="M358" s="223">
        <v>19710.536849</v>
      </c>
      <c r="N358" s="224">
        <v>10000</v>
      </c>
      <c r="O358" s="227">
        <v>197105368.49</v>
      </c>
      <c r="P358" s="223">
        <v>197105368.49</v>
      </c>
      <c r="Q358" s="226">
        <v>197056042.51</v>
      </c>
      <c r="R358" s="226" t="s">
        <v>547</v>
      </c>
    </row>
    <row r="359" spans="1:18" ht="15">
      <c r="A359" s="215" t="s">
        <v>555</v>
      </c>
      <c r="B359" s="216" t="s">
        <v>547</v>
      </c>
      <c r="C359" s="216" t="s">
        <v>547</v>
      </c>
      <c r="D359" s="217" t="s">
        <v>547</v>
      </c>
      <c r="E359" s="218" t="s">
        <v>109</v>
      </c>
      <c r="F359" s="219" t="s">
        <v>364</v>
      </c>
      <c r="G359" s="220" t="s">
        <v>41</v>
      </c>
      <c r="H359" s="218" t="s">
        <v>551</v>
      </c>
      <c r="I359" s="218" t="s">
        <v>552</v>
      </c>
      <c r="J359" s="220" t="s">
        <v>311</v>
      </c>
      <c r="K359" s="221" t="s">
        <v>303</v>
      </c>
      <c r="L359" s="222" t="s">
        <v>303</v>
      </c>
      <c r="M359" s="223">
        <v>20558.202935</v>
      </c>
      <c r="N359" s="224">
        <v>9999.167193</v>
      </c>
      <c r="O359" s="227">
        <v>205564908.33</v>
      </c>
      <c r="P359" s="223">
        <v>205564908.33</v>
      </c>
      <c r="Q359" s="226">
        <v>0</v>
      </c>
      <c r="R359" s="226" t="s">
        <v>553</v>
      </c>
    </row>
    <row r="360" spans="1:7" ht="15">
      <c r="A360" s="228"/>
      <c r="B360" s="228"/>
      <c r="C360" s="229"/>
      <c r="D360" s="228"/>
      <c r="E360" s="228"/>
      <c r="F360" s="228"/>
      <c r="G360" s="228"/>
    </row>
    <row r="361" spans="1:7" ht="15">
      <c r="A361" s="228"/>
      <c r="B361" s="228"/>
      <c r="C361" s="229"/>
      <c r="D361" s="228"/>
      <c r="E361" s="230"/>
      <c r="F361" s="228"/>
      <c r="G361" s="228"/>
    </row>
    <row r="362" spans="1:7" ht="15">
      <c r="A362" s="228"/>
      <c r="B362" s="228"/>
      <c r="C362" s="229"/>
      <c r="D362" s="228"/>
      <c r="E362" s="228"/>
      <c r="F362" s="228"/>
      <c r="G362" s="228"/>
    </row>
    <row r="363" spans="1:7" ht="15">
      <c r="A363" s="228"/>
      <c r="B363" s="228"/>
      <c r="C363" s="229"/>
      <c r="D363" s="228"/>
      <c r="E363" s="228"/>
      <c r="F363" s="228"/>
      <c r="G363" s="231"/>
    </row>
    <row r="364" spans="1:7" ht="15">
      <c r="A364" s="228"/>
      <c r="B364" s="228"/>
      <c r="C364" s="229"/>
      <c r="D364" s="228"/>
      <c r="E364" s="228"/>
      <c r="F364" s="228"/>
      <c r="G364" s="231"/>
    </row>
    <row r="369" ht="15">
      <c r="E369" s="95"/>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53"/>
  <sheetViews>
    <sheetView zoomScalePageLayoutView="0" workbookViewId="0" topLeftCell="A1">
      <selection activeCell="A2" sqref="A2:K33"/>
    </sheetView>
  </sheetViews>
  <sheetFormatPr defaultColWidth="9.140625" defaultRowHeight="15"/>
  <cols>
    <col min="1" max="1" width="20.421875" style="0" customWidth="1"/>
    <col min="3" max="3" width="15.140625" style="0" customWidth="1"/>
    <col min="4" max="4" width="16.8515625" style="0" customWidth="1"/>
    <col min="5" max="5" width="12.8515625" style="0" customWidth="1"/>
    <col min="6" max="6" width="15.140625" style="0" customWidth="1"/>
  </cols>
  <sheetData>
    <row r="2" spans="1:11" ht="15">
      <c r="A2" s="233" t="s">
        <v>557</v>
      </c>
      <c r="B2" s="234"/>
      <c r="C2" s="234"/>
      <c r="D2" s="234"/>
      <c r="E2" s="234"/>
      <c r="F2" s="234"/>
      <c r="G2" s="234"/>
      <c r="H2" s="234"/>
      <c r="I2" s="234"/>
      <c r="J2" s="234"/>
      <c r="K2" s="234"/>
    </row>
    <row r="3" spans="1:11" ht="15">
      <c r="A3" s="234"/>
      <c r="B3" s="234"/>
      <c r="C3" s="234"/>
      <c r="D3" s="234"/>
      <c r="E3" s="234"/>
      <c r="F3" s="234"/>
      <c r="G3" s="234"/>
      <c r="H3" s="234"/>
      <c r="I3" s="234"/>
      <c r="J3" s="234"/>
      <c r="K3" s="234"/>
    </row>
    <row r="4" spans="1:11" ht="15">
      <c r="A4" s="234"/>
      <c r="B4" s="234"/>
      <c r="C4" s="234"/>
      <c r="D4" s="234"/>
      <c r="E4" s="234"/>
      <c r="F4" s="234"/>
      <c r="G4" s="234"/>
      <c r="H4" s="234"/>
      <c r="I4" s="234"/>
      <c r="J4" s="234"/>
      <c r="K4" s="234"/>
    </row>
    <row r="5" spans="1:11" ht="15">
      <c r="A5" s="234"/>
      <c r="B5" s="234"/>
      <c r="C5" s="234"/>
      <c r="D5" s="234"/>
      <c r="E5" s="234"/>
      <c r="F5" s="234"/>
      <c r="G5" s="234"/>
      <c r="H5" s="234"/>
      <c r="I5" s="234"/>
      <c r="J5" s="234"/>
      <c r="K5" s="234"/>
    </row>
    <row r="6" spans="1:11" ht="15">
      <c r="A6" s="234"/>
      <c r="B6" s="234"/>
      <c r="C6" s="234"/>
      <c r="D6" s="234"/>
      <c r="E6" s="234"/>
      <c r="F6" s="234"/>
      <c r="G6" s="234"/>
      <c r="H6" s="234"/>
      <c r="I6" s="234"/>
      <c r="J6" s="234"/>
      <c r="K6" s="234"/>
    </row>
    <row r="7" spans="1:11" ht="15">
      <c r="A7" s="234"/>
      <c r="B7" s="234"/>
      <c r="C7" s="234"/>
      <c r="D7" s="234"/>
      <c r="E7" s="234"/>
      <c r="F7" s="234"/>
      <c r="G7" s="234"/>
      <c r="H7" s="234"/>
      <c r="I7" s="234"/>
      <c r="J7" s="234"/>
      <c r="K7" s="234"/>
    </row>
    <row r="8" spans="1:11" ht="15">
      <c r="A8" s="234"/>
      <c r="B8" s="234"/>
      <c r="C8" s="234"/>
      <c r="D8" s="234"/>
      <c r="E8" s="234"/>
      <c r="F8" s="234"/>
      <c r="G8" s="234"/>
      <c r="H8" s="234"/>
      <c r="I8" s="234"/>
      <c r="J8" s="234"/>
      <c r="K8" s="234"/>
    </row>
    <row r="9" spans="1:11" ht="15">
      <c r="A9" s="234"/>
      <c r="B9" s="234"/>
      <c r="C9" s="234"/>
      <c r="D9" s="234"/>
      <c r="E9" s="234"/>
      <c r="F9" s="234"/>
      <c r="G9" s="234"/>
      <c r="H9" s="234"/>
      <c r="I9" s="234"/>
      <c r="J9" s="234"/>
      <c r="K9" s="234"/>
    </row>
    <row r="10" spans="1:11" ht="15">
      <c r="A10" s="234"/>
      <c r="B10" s="234"/>
      <c r="C10" s="234"/>
      <c r="D10" s="234"/>
      <c r="E10" s="234"/>
      <c r="F10" s="234"/>
      <c r="G10" s="234"/>
      <c r="H10" s="234"/>
      <c r="I10" s="234"/>
      <c r="J10" s="234"/>
      <c r="K10" s="234"/>
    </row>
    <row r="11" spans="1:11" ht="15">
      <c r="A11" s="234"/>
      <c r="B11" s="234"/>
      <c r="C11" s="234"/>
      <c r="D11" s="234"/>
      <c r="E11" s="234"/>
      <c r="F11" s="234"/>
      <c r="G11" s="234"/>
      <c r="H11" s="234"/>
      <c r="I11" s="234"/>
      <c r="J11" s="234"/>
      <c r="K11" s="234"/>
    </row>
    <row r="12" spans="1:11" ht="15">
      <c r="A12" s="234"/>
      <c r="B12" s="234"/>
      <c r="C12" s="234"/>
      <c r="D12" s="234"/>
      <c r="E12" s="234"/>
      <c r="F12" s="234"/>
      <c r="G12" s="234"/>
      <c r="H12" s="234"/>
      <c r="I12" s="234"/>
      <c r="J12" s="234"/>
      <c r="K12" s="234"/>
    </row>
    <row r="13" spans="1:11" ht="15">
      <c r="A13" s="234"/>
      <c r="B13" s="234"/>
      <c r="C13" s="234"/>
      <c r="D13" s="234"/>
      <c r="E13" s="234"/>
      <c r="F13" s="234"/>
      <c r="G13" s="234"/>
      <c r="H13" s="234"/>
      <c r="I13" s="234"/>
      <c r="J13" s="234"/>
      <c r="K13" s="234"/>
    </row>
    <row r="14" spans="1:11" ht="15">
      <c r="A14" s="234"/>
      <c r="B14" s="234"/>
      <c r="C14" s="234"/>
      <c r="D14" s="234"/>
      <c r="E14" s="234"/>
      <c r="F14" s="234"/>
      <c r="G14" s="234"/>
      <c r="H14" s="234"/>
      <c r="I14" s="234"/>
      <c r="J14" s="234"/>
      <c r="K14" s="234"/>
    </row>
    <row r="15" spans="1:11" ht="15">
      <c r="A15" s="234"/>
      <c r="B15" s="234"/>
      <c r="C15" s="234"/>
      <c r="D15" s="234"/>
      <c r="E15" s="234"/>
      <c r="F15" s="234"/>
      <c r="G15" s="234"/>
      <c r="H15" s="234"/>
      <c r="I15" s="234"/>
      <c r="J15" s="234"/>
      <c r="K15" s="234"/>
    </row>
    <row r="16" spans="1:11" ht="15">
      <c r="A16" s="234"/>
      <c r="B16" s="234"/>
      <c r="C16" s="234"/>
      <c r="D16" s="234"/>
      <c r="E16" s="234"/>
      <c r="F16" s="234"/>
      <c r="G16" s="234"/>
      <c r="H16" s="234"/>
      <c r="I16" s="234"/>
      <c r="J16" s="234"/>
      <c r="K16" s="234"/>
    </row>
    <row r="17" spans="1:11" ht="15">
      <c r="A17" s="234"/>
      <c r="B17" s="234"/>
      <c r="C17" s="234"/>
      <c r="D17" s="234"/>
      <c r="E17" s="234"/>
      <c r="F17" s="234"/>
      <c r="G17" s="234"/>
      <c r="H17" s="234"/>
      <c r="I17" s="234"/>
      <c r="J17" s="234"/>
      <c r="K17" s="234"/>
    </row>
    <row r="18" spans="1:11" ht="15">
      <c r="A18" s="234"/>
      <c r="B18" s="234"/>
      <c r="C18" s="234"/>
      <c r="D18" s="234"/>
      <c r="E18" s="234"/>
      <c r="F18" s="234"/>
      <c r="G18" s="234"/>
      <c r="H18" s="234"/>
      <c r="I18" s="234"/>
      <c r="J18" s="234"/>
      <c r="K18" s="234"/>
    </row>
    <row r="19" spans="1:11" ht="15">
      <c r="A19" s="234"/>
      <c r="B19" s="234"/>
      <c r="C19" s="234"/>
      <c r="D19" s="234"/>
      <c r="E19" s="234"/>
      <c r="F19" s="234"/>
      <c r="G19" s="234"/>
      <c r="H19" s="234"/>
      <c r="I19" s="234"/>
      <c r="J19" s="234"/>
      <c r="K19" s="234"/>
    </row>
    <row r="20" spans="1:11" ht="15">
      <c r="A20" s="234"/>
      <c r="B20" s="234"/>
      <c r="C20" s="234"/>
      <c r="D20" s="234"/>
      <c r="E20" s="234"/>
      <c r="F20" s="234"/>
      <c r="G20" s="234"/>
      <c r="H20" s="234"/>
      <c r="I20" s="234"/>
      <c r="J20" s="234"/>
      <c r="K20" s="234"/>
    </row>
    <row r="21" spans="1:11" ht="15">
      <c r="A21" s="234"/>
      <c r="B21" s="234"/>
      <c r="C21" s="234"/>
      <c r="D21" s="234"/>
      <c r="E21" s="234"/>
      <c r="F21" s="234"/>
      <c r="G21" s="234"/>
      <c r="H21" s="234"/>
      <c r="I21" s="234"/>
      <c r="J21" s="234"/>
      <c r="K21" s="234"/>
    </row>
    <row r="22" spans="1:11" ht="15">
      <c r="A22" s="234"/>
      <c r="B22" s="234"/>
      <c r="C22" s="234"/>
      <c r="D22" s="234"/>
      <c r="E22" s="234"/>
      <c r="F22" s="234"/>
      <c r="G22" s="234"/>
      <c r="H22" s="234"/>
      <c r="I22" s="234"/>
      <c r="J22" s="234"/>
      <c r="K22" s="234"/>
    </row>
    <row r="23" spans="1:11" ht="15">
      <c r="A23" s="234"/>
      <c r="B23" s="234"/>
      <c r="C23" s="234"/>
      <c r="D23" s="234"/>
      <c r="E23" s="234"/>
      <c r="F23" s="234"/>
      <c r="G23" s="234"/>
      <c r="H23" s="234"/>
      <c r="I23" s="234"/>
      <c r="J23" s="234"/>
      <c r="K23" s="234"/>
    </row>
    <row r="24" spans="1:11" ht="15">
      <c r="A24" s="234"/>
      <c r="B24" s="234"/>
      <c r="C24" s="234"/>
      <c r="D24" s="234"/>
      <c r="E24" s="234"/>
      <c r="F24" s="234"/>
      <c r="G24" s="234"/>
      <c r="H24" s="234"/>
      <c r="I24" s="234"/>
      <c r="J24" s="234"/>
      <c r="K24" s="234"/>
    </row>
    <row r="25" spans="1:11" ht="15">
      <c r="A25" s="234"/>
      <c r="B25" s="234"/>
      <c r="C25" s="234"/>
      <c r="D25" s="234"/>
      <c r="E25" s="234"/>
      <c r="F25" s="234"/>
      <c r="G25" s="234"/>
      <c r="H25" s="234"/>
      <c r="I25" s="234"/>
      <c r="J25" s="234"/>
      <c r="K25" s="234"/>
    </row>
    <row r="26" spans="1:11" ht="15">
      <c r="A26" s="234"/>
      <c r="B26" s="234"/>
      <c r="C26" s="234"/>
      <c r="D26" s="234"/>
      <c r="E26" s="234"/>
      <c r="F26" s="234"/>
      <c r="G26" s="234"/>
      <c r="H26" s="234"/>
      <c r="I26" s="234"/>
      <c r="J26" s="234"/>
      <c r="K26" s="234"/>
    </row>
    <row r="27" spans="1:11" ht="15">
      <c r="A27" s="234"/>
      <c r="B27" s="234"/>
      <c r="C27" s="234"/>
      <c r="D27" s="234"/>
      <c r="E27" s="234"/>
      <c r="F27" s="234"/>
      <c r="G27" s="234"/>
      <c r="H27" s="234"/>
      <c r="I27" s="234"/>
      <c r="J27" s="234"/>
      <c r="K27" s="234"/>
    </row>
    <row r="28" spans="1:11" ht="15">
      <c r="A28" s="234"/>
      <c r="B28" s="234"/>
      <c r="C28" s="234"/>
      <c r="D28" s="234"/>
      <c r="E28" s="234"/>
      <c r="F28" s="234"/>
      <c r="G28" s="234"/>
      <c r="H28" s="234"/>
      <c r="I28" s="234"/>
      <c r="J28" s="234"/>
      <c r="K28" s="234"/>
    </row>
    <row r="29" spans="1:11" ht="15">
      <c r="A29" s="234"/>
      <c r="B29" s="234"/>
      <c r="C29" s="234"/>
      <c r="D29" s="234"/>
      <c r="E29" s="234"/>
      <c r="F29" s="234"/>
      <c r="G29" s="234"/>
      <c r="H29" s="234"/>
      <c r="I29" s="234"/>
      <c r="J29" s="234"/>
      <c r="K29" s="234"/>
    </row>
    <row r="30" spans="1:11" ht="15">
      <c r="A30" s="234"/>
      <c r="B30" s="234"/>
      <c r="C30" s="234"/>
      <c r="D30" s="234"/>
      <c r="E30" s="234"/>
      <c r="F30" s="234"/>
      <c r="G30" s="234"/>
      <c r="H30" s="234"/>
      <c r="I30" s="234"/>
      <c r="J30" s="234"/>
      <c r="K30" s="234"/>
    </row>
    <row r="31" spans="1:11" ht="15">
      <c r="A31" s="234"/>
      <c r="B31" s="234"/>
      <c r="C31" s="234"/>
      <c r="D31" s="234"/>
      <c r="E31" s="234"/>
      <c r="F31" s="234"/>
      <c r="G31" s="234"/>
      <c r="H31" s="234"/>
      <c r="I31" s="234"/>
      <c r="J31" s="234"/>
      <c r="K31" s="234"/>
    </row>
    <row r="32" spans="1:11" ht="15">
      <c r="A32" s="234"/>
      <c r="B32" s="234"/>
      <c r="C32" s="234"/>
      <c r="D32" s="234"/>
      <c r="E32" s="234"/>
      <c r="F32" s="234"/>
      <c r="G32" s="234"/>
      <c r="H32" s="234"/>
      <c r="I32" s="234"/>
      <c r="J32" s="234"/>
      <c r="K32" s="234"/>
    </row>
    <row r="33" spans="1:11" ht="15">
      <c r="A33" s="234"/>
      <c r="B33" s="234"/>
      <c r="C33" s="234"/>
      <c r="D33" s="234"/>
      <c r="E33" s="234"/>
      <c r="F33" s="234"/>
      <c r="G33" s="234"/>
      <c r="H33" s="234"/>
      <c r="I33" s="234"/>
      <c r="J33" s="234"/>
      <c r="K33" s="234"/>
    </row>
    <row r="34" ht="15.75" thickBot="1"/>
    <row r="35" spans="1:6" ht="51.75" thickBot="1">
      <c r="A35" s="235" t="s">
        <v>558</v>
      </c>
      <c r="B35" s="236" t="s">
        <v>559</v>
      </c>
      <c r="C35" s="236" t="s">
        <v>4</v>
      </c>
      <c r="D35" s="236" t="s">
        <v>560</v>
      </c>
      <c r="E35" s="236" t="s">
        <v>561</v>
      </c>
      <c r="F35" s="237" t="s">
        <v>562</v>
      </c>
    </row>
    <row r="36" spans="1:6" ht="15.75" thickBot="1">
      <c r="A36" s="250" t="s">
        <v>563</v>
      </c>
      <c r="B36" s="251" t="s">
        <v>564</v>
      </c>
      <c r="C36" s="252" t="s">
        <v>11</v>
      </c>
      <c r="D36" s="253" t="s">
        <v>565</v>
      </c>
      <c r="E36" s="253" t="s">
        <v>566</v>
      </c>
      <c r="F36" s="254">
        <v>0.0314</v>
      </c>
    </row>
    <row r="37" spans="1:6" ht="15.75" thickBot="1">
      <c r="A37" s="250" t="s">
        <v>567</v>
      </c>
      <c r="B37" s="255"/>
      <c r="C37" s="252" t="s">
        <v>47</v>
      </c>
      <c r="D37" s="253" t="s">
        <v>568</v>
      </c>
      <c r="E37" s="253" t="s">
        <v>569</v>
      </c>
      <c r="F37" s="254">
        <v>0.0397</v>
      </c>
    </row>
    <row r="38" spans="1:6" ht="15.75" thickBot="1">
      <c r="A38" s="250" t="s">
        <v>570</v>
      </c>
      <c r="B38" s="255"/>
      <c r="C38" s="252" t="s">
        <v>47</v>
      </c>
      <c r="D38" s="253" t="s">
        <v>571</v>
      </c>
      <c r="E38" s="253" t="s">
        <v>572</v>
      </c>
      <c r="F38" s="254">
        <v>0.1367</v>
      </c>
    </row>
    <row r="39" spans="1:6" ht="15.75" thickBot="1">
      <c r="A39" s="250" t="s">
        <v>573</v>
      </c>
      <c r="B39" s="255"/>
      <c r="C39" s="252" t="s">
        <v>47</v>
      </c>
      <c r="D39" s="253" t="s">
        <v>574</v>
      </c>
      <c r="E39" s="253" t="s">
        <v>575</v>
      </c>
      <c r="F39" s="254">
        <v>0.0548</v>
      </c>
    </row>
    <row r="40" spans="1:6" ht="15.75" thickBot="1">
      <c r="A40" s="250" t="s">
        <v>576</v>
      </c>
      <c r="B40" s="255"/>
      <c r="C40" s="252" t="s">
        <v>47</v>
      </c>
      <c r="D40" s="256">
        <v>6330292</v>
      </c>
      <c r="E40" s="256">
        <v>3165146</v>
      </c>
      <c r="F40" s="254">
        <v>0.0016</v>
      </c>
    </row>
    <row r="41" spans="1:6" ht="15.75" thickBot="1">
      <c r="A41" s="250" t="s">
        <v>577</v>
      </c>
      <c r="B41" s="255"/>
      <c r="C41" s="252" t="s">
        <v>47</v>
      </c>
      <c r="D41" s="253" t="s">
        <v>578</v>
      </c>
      <c r="E41" s="253" t="s">
        <v>579</v>
      </c>
      <c r="F41" s="254">
        <v>0.0292</v>
      </c>
    </row>
    <row r="42" spans="1:6" ht="15.75" thickBot="1">
      <c r="A42" s="250" t="s">
        <v>580</v>
      </c>
      <c r="B42" s="257"/>
      <c r="C42" s="252" t="s">
        <v>47</v>
      </c>
      <c r="D42" s="253" t="s">
        <v>581</v>
      </c>
      <c r="E42" s="253" t="s">
        <v>582</v>
      </c>
      <c r="F42" s="254">
        <v>0.0438</v>
      </c>
    </row>
    <row r="43" spans="1:6" ht="15.75" thickBot="1">
      <c r="A43" s="258" t="s">
        <v>40</v>
      </c>
      <c r="B43" s="259"/>
      <c r="C43" s="260"/>
      <c r="D43" s="261" t="s">
        <v>583</v>
      </c>
      <c r="E43" s="261" t="s">
        <v>584</v>
      </c>
      <c r="F43" s="253"/>
    </row>
    <row r="45" ht="15.75" thickBot="1"/>
    <row r="46" spans="1:6" ht="26.25" thickBot="1">
      <c r="A46" s="235" t="s">
        <v>558</v>
      </c>
      <c r="B46" s="236" t="s">
        <v>559</v>
      </c>
      <c r="C46" s="236" t="s">
        <v>4</v>
      </c>
      <c r="D46" s="236" t="s">
        <v>560</v>
      </c>
      <c r="E46" s="236" t="s">
        <v>561</v>
      </c>
      <c r="F46" s="237" t="s">
        <v>562</v>
      </c>
    </row>
    <row r="47" spans="1:6" ht="15.75" thickBot="1">
      <c r="A47" s="238" t="s">
        <v>563</v>
      </c>
      <c r="B47" s="244" t="s">
        <v>585</v>
      </c>
      <c r="C47" s="239" t="s">
        <v>9</v>
      </c>
      <c r="D47" s="240" t="s">
        <v>586</v>
      </c>
      <c r="E47" s="240" t="s">
        <v>587</v>
      </c>
      <c r="F47" s="241">
        <v>0.0431</v>
      </c>
    </row>
    <row r="48" spans="1:6" ht="15.75" thickBot="1">
      <c r="A48" s="238" t="s">
        <v>567</v>
      </c>
      <c r="B48" s="245"/>
      <c r="C48" s="239" t="s">
        <v>9</v>
      </c>
      <c r="D48" s="240" t="s">
        <v>588</v>
      </c>
      <c r="E48" s="240" t="s">
        <v>589</v>
      </c>
      <c r="F48" s="241">
        <v>0.0412</v>
      </c>
    </row>
    <row r="49" spans="1:6" ht="15.75" thickBot="1">
      <c r="A49" s="238" t="s">
        <v>573</v>
      </c>
      <c r="B49" s="245"/>
      <c r="C49" s="239" t="s">
        <v>9</v>
      </c>
      <c r="D49" s="240" t="s">
        <v>590</v>
      </c>
      <c r="E49" s="242">
        <v>5393130</v>
      </c>
      <c r="F49" s="241">
        <v>0.0023</v>
      </c>
    </row>
    <row r="50" spans="1:6" ht="15.75" thickBot="1">
      <c r="A50" s="238" t="s">
        <v>576</v>
      </c>
      <c r="B50" s="245"/>
      <c r="C50" s="239" t="s">
        <v>9</v>
      </c>
      <c r="D50" s="240" t="s">
        <v>591</v>
      </c>
      <c r="E50" s="240" t="s">
        <v>592</v>
      </c>
      <c r="F50" s="241">
        <v>0.0759</v>
      </c>
    </row>
    <row r="51" spans="1:6" ht="15.75" thickBot="1">
      <c r="A51" s="238" t="s">
        <v>577</v>
      </c>
      <c r="B51" s="245"/>
      <c r="C51" s="239" t="s">
        <v>9</v>
      </c>
      <c r="D51" s="240" t="s">
        <v>593</v>
      </c>
      <c r="E51" s="240" t="s">
        <v>594</v>
      </c>
      <c r="F51" s="241">
        <v>0.0437</v>
      </c>
    </row>
    <row r="52" spans="1:6" ht="15.75" thickBot="1">
      <c r="A52" s="238" t="s">
        <v>580</v>
      </c>
      <c r="B52" s="246"/>
      <c r="C52" s="239" t="s">
        <v>9</v>
      </c>
      <c r="D52" s="240" t="s">
        <v>595</v>
      </c>
      <c r="E52" s="240" t="s">
        <v>596</v>
      </c>
      <c r="F52" s="241">
        <v>0.0378</v>
      </c>
    </row>
    <row r="53" spans="1:6" ht="15.75" thickBot="1">
      <c r="A53" s="247" t="s">
        <v>40</v>
      </c>
      <c r="B53" s="248"/>
      <c r="C53" s="249"/>
      <c r="D53" s="243" t="s">
        <v>597</v>
      </c>
      <c r="E53" s="243" t="s">
        <v>598</v>
      </c>
      <c r="F53" s="240"/>
    </row>
  </sheetData>
  <sheetProtection/>
  <mergeCells count="5">
    <mergeCell ref="A2:K33"/>
    <mergeCell ref="B36:B42"/>
    <mergeCell ref="A43:C43"/>
    <mergeCell ref="B47:B52"/>
    <mergeCell ref="A53:C5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38"/>
  <sheetViews>
    <sheetView zoomScalePageLayoutView="0" workbookViewId="0" topLeftCell="A22">
      <selection activeCell="B30" sqref="B30"/>
    </sheetView>
  </sheetViews>
  <sheetFormatPr defaultColWidth="9.140625" defaultRowHeight="15"/>
  <cols>
    <col min="1" max="1" width="14.00390625" style="0" bestFit="1" customWidth="1"/>
    <col min="2" max="2" width="19.8515625" style="0" bestFit="1" customWidth="1"/>
  </cols>
  <sheetData>
    <row r="1" spans="1:2" ht="15">
      <c r="A1" t="s">
        <v>73</v>
      </c>
      <c r="B1" t="s">
        <v>74</v>
      </c>
    </row>
    <row r="2" spans="1:2" ht="15">
      <c r="A2" s="39" t="s">
        <v>27</v>
      </c>
      <c r="B2" s="39" t="s">
        <v>75</v>
      </c>
    </row>
    <row r="3" spans="1:2" ht="15">
      <c r="A3" s="39" t="s">
        <v>26</v>
      </c>
      <c r="B3" s="39" t="s">
        <v>75</v>
      </c>
    </row>
    <row r="4" spans="1:2" ht="15">
      <c r="A4" s="39" t="s">
        <v>66</v>
      </c>
      <c r="B4" s="39" t="s">
        <v>76</v>
      </c>
    </row>
    <row r="5" spans="1:2" ht="15">
      <c r="A5" s="39" t="s">
        <v>52</v>
      </c>
      <c r="B5" s="39" t="s">
        <v>76</v>
      </c>
    </row>
    <row r="6" spans="1:2" ht="15">
      <c r="A6" s="39" t="s">
        <v>67</v>
      </c>
      <c r="B6" s="39" t="s">
        <v>76</v>
      </c>
    </row>
    <row r="7" spans="1:2" ht="15">
      <c r="A7" s="39" t="s">
        <v>61</v>
      </c>
      <c r="B7" s="39" t="s">
        <v>76</v>
      </c>
    </row>
    <row r="8" spans="1:2" ht="15">
      <c r="A8" s="39" t="s">
        <v>63</v>
      </c>
      <c r="B8" s="39" t="s">
        <v>76</v>
      </c>
    </row>
    <row r="9" spans="1:2" ht="15">
      <c r="A9" s="39" t="s">
        <v>31</v>
      </c>
      <c r="B9" s="39" t="s">
        <v>75</v>
      </c>
    </row>
    <row r="10" spans="1:2" ht="15">
      <c r="A10" s="39" t="s">
        <v>39</v>
      </c>
      <c r="B10" s="39" t="s">
        <v>75</v>
      </c>
    </row>
    <row r="11" spans="1:2" ht="15">
      <c r="A11" s="39" t="s">
        <v>68</v>
      </c>
      <c r="B11" s="39" t="s">
        <v>77</v>
      </c>
    </row>
    <row r="12" spans="1:2" ht="15">
      <c r="A12" s="39" t="s">
        <v>35</v>
      </c>
      <c r="B12" s="39" t="s">
        <v>77</v>
      </c>
    </row>
    <row r="13" spans="1:2" ht="15">
      <c r="A13" s="39" t="s">
        <v>32</v>
      </c>
      <c r="B13" s="39" t="s">
        <v>77</v>
      </c>
    </row>
    <row r="14" spans="1:2" ht="15">
      <c r="A14" s="39" t="s">
        <v>38</v>
      </c>
      <c r="B14" s="39" t="s">
        <v>77</v>
      </c>
    </row>
    <row r="15" spans="1:2" ht="15">
      <c r="A15" s="39" t="s">
        <v>22</v>
      </c>
      <c r="B15" s="39" t="s">
        <v>77</v>
      </c>
    </row>
    <row r="16" spans="1:2" ht="15">
      <c r="A16" s="39" t="s">
        <v>19</v>
      </c>
      <c r="B16" s="39" t="s">
        <v>78</v>
      </c>
    </row>
    <row r="17" spans="1:2" ht="15">
      <c r="A17" s="39" t="s">
        <v>46</v>
      </c>
      <c r="B17" s="39" t="s">
        <v>78</v>
      </c>
    </row>
    <row r="18" spans="1:2" ht="15">
      <c r="A18" s="39" t="s">
        <v>34</v>
      </c>
      <c r="B18" s="39" t="s">
        <v>79</v>
      </c>
    </row>
    <row r="19" spans="1:2" ht="15">
      <c r="A19" s="39" t="s">
        <v>29</v>
      </c>
      <c r="B19" s="39" t="s">
        <v>75</v>
      </c>
    </row>
    <row r="20" spans="1:2" ht="15">
      <c r="A20" s="39" t="s">
        <v>9</v>
      </c>
      <c r="B20" s="39" t="s">
        <v>80</v>
      </c>
    </row>
    <row r="21" spans="1:2" ht="15">
      <c r="A21" s="39" t="s">
        <v>47</v>
      </c>
      <c r="B21" s="39" t="s">
        <v>81</v>
      </c>
    </row>
    <row r="22" spans="1:2" ht="15">
      <c r="A22" s="39" t="s">
        <v>11</v>
      </c>
      <c r="B22" s="39" t="s">
        <v>81</v>
      </c>
    </row>
    <row r="23" spans="1:2" ht="15">
      <c r="A23" s="39" t="s">
        <v>56</v>
      </c>
      <c r="B23" s="39" t="s">
        <v>82</v>
      </c>
    </row>
    <row r="24" spans="1:2" ht="15">
      <c r="A24" s="39" t="s">
        <v>59</v>
      </c>
      <c r="B24" s="39" t="s">
        <v>82</v>
      </c>
    </row>
    <row r="25" spans="1:2" ht="15">
      <c r="A25" s="39" t="s">
        <v>50</v>
      </c>
      <c r="B25" s="39" t="s">
        <v>83</v>
      </c>
    </row>
    <row r="26" spans="1:2" ht="15">
      <c r="A26" s="39" t="s">
        <v>54</v>
      </c>
      <c r="B26" s="39" t="s">
        <v>83</v>
      </c>
    </row>
    <row r="27" spans="1:2" ht="15">
      <c r="A27" s="39" t="s">
        <v>62</v>
      </c>
      <c r="B27" s="39" t="s">
        <v>83</v>
      </c>
    </row>
    <row r="28" spans="1:2" ht="15">
      <c r="A28" s="39" t="s">
        <v>64</v>
      </c>
      <c r="B28" s="39" t="s">
        <v>83</v>
      </c>
    </row>
    <row r="29" spans="1:2" ht="15">
      <c r="A29" s="40" t="s">
        <v>58</v>
      </c>
      <c r="B29" s="40" t="s">
        <v>84</v>
      </c>
    </row>
    <row r="30" spans="1:2" ht="15">
      <c r="A30" s="39" t="s">
        <v>15</v>
      </c>
      <c r="B30" s="41" t="s">
        <v>85</v>
      </c>
    </row>
    <row r="31" spans="1:2" ht="15">
      <c r="A31" s="39" t="s">
        <v>48</v>
      </c>
      <c r="B31" s="41" t="s">
        <v>85</v>
      </c>
    </row>
    <row r="32" spans="1:2" ht="15">
      <c r="A32" s="39" t="s">
        <v>53</v>
      </c>
      <c r="B32" s="41" t="s">
        <v>85</v>
      </c>
    </row>
    <row r="33" spans="1:2" ht="15">
      <c r="A33" s="39" t="s">
        <v>60</v>
      </c>
      <c r="B33" s="41" t="s">
        <v>85</v>
      </c>
    </row>
    <row r="34" spans="1:2" ht="15">
      <c r="A34" s="39" t="s">
        <v>65</v>
      </c>
      <c r="B34" s="41" t="s">
        <v>85</v>
      </c>
    </row>
    <row r="35" spans="1:2" ht="15">
      <c r="A35" s="39" t="s">
        <v>37</v>
      </c>
      <c r="B35" s="39" t="s">
        <v>86</v>
      </c>
    </row>
    <row r="36" spans="1:2" ht="15">
      <c r="A36" s="39" t="s">
        <v>24</v>
      </c>
      <c r="B36" s="39" t="s">
        <v>75</v>
      </c>
    </row>
    <row r="37" spans="1:2" ht="15">
      <c r="A37" t="s">
        <v>70</v>
      </c>
      <c r="B37" s="42" t="s">
        <v>87</v>
      </c>
    </row>
    <row r="38" spans="1:2" ht="15">
      <c r="A38" t="s">
        <v>69</v>
      </c>
      <c r="B38" t="s">
        <v>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9.28125" style="0" bestFit="1" customWidth="1"/>
    <col min="4" max="4" width="13.281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93</v>
      </c>
      <c r="B2" s="53"/>
      <c r="C2" s="53"/>
      <c r="D2" s="53"/>
      <c r="E2" s="53"/>
      <c r="F2" s="53"/>
      <c r="G2" s="53"/>
    </row>
    <row r="3" spans="1:7" ht="15">
      <c r="A3" s="57" t="s">
        <v>0</v>
      </c>
      <c r="B3" s="57"/>
      <c r="C3" s="57"/>
      <c r="D3" s="57"/>
      <c r="E3" s="57"/>
      <c r="F3" s="57"/>
      <c r="G3" s="57"/>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8</v>
      </c>
      <c r="C7" s="10" t="s">
        <v>80</v>
      </c>
      <c r="D7" s="10" t="s">
        <v>9</v>
      </c>
      <c r="E7" s="11">
        <v>619</v>
      </c>
      <c r="F7" s="11">
        <v>7854.935096599999</v>
      </c>
      <c r="G7" s="21">
        <v>17.474931989805853</v>
      </c>
    </row>
    <row r="8" spans="1:7" ht="15">
      <c r="A8" s="8">
        <v>2</v>
      </c>
      <c r="B8" s="13" t="s">
        <v>18</v>
      </c>
      <c r="C8" s="10" t="s">
        <v>78</v>
      </c>
      <c r="D8" s="10" t="s">
        <v>46</v>
      </c>
      <c r="E8" s="11">
        <v>458496</v>
      </c>
      <c r="F8" s="11">
        <v>4573.5021338</v>
      </c>
      <c r="G8" s="21">
        <v>10.174703897678409</v>
      </c>
    </row>
    <row r="9" spans="1:7" ht="15">
      <c r="A9" s="8">
        <v>3</v>
      </c>
      <c r="B9" s="13" t="s">
        <v>10</v>
      </c>
      <c r="C9" s="10" t="s">
        <v>81</v>
      </c>
      <c r="D9" s="10" t="s">
        <v>47</v>
      </c>
      <c r="E9" s="11">
        <v>299</v>
      </c>
      <c r="F9" s="11">
        <v>3785.5147012</v>
      </c>
      <c r="G9" s="21">
        <v>8.42166244995632</v>
      </c>
    </row>
    <row r="10" spans="1:7" ht="15">
      <c r="A10" s="8">
        <v>4</v>
      </c>
      <c r="B10" s="13" t="s">
        <v>14</v>
      </c>
      <c r="C10" s="10" t="s">
        <v>85</v>
      </c>
      <c r="D10" s="10" t="s">
        <v>48</v>
      </c>
      <c r="E10" s="11">
        <v>200</v>
      </c>
      <c r="F10" s="11">
        <v>2048.7039115000002</v>
      </c>
      <c r="G10" s="21">
        <v>4.557766688130643</v>
      </c>
    </row>
    <row r="11" spans="1:7" ht="15">
      <c r="A11" s="8"/>
      <c r="B11" s="13"/>
      <c r="C11" s="10"/>
      <c r="D11" s="10"/>
      <c r="E11" s="11"/>
      <c r="F11" s="11"/>
      <c r="G11" s="14"/>
    </row>
    <row r="12" spans="1:7" ht="15">
      <c r="A12" s="8"/>
      <c r="B12" s="9" t="s">
        <v>20</v>
      </c>
      <c r="C12" s="13"/>
      <c r="D12" s="13"/>
      <c r="E12" s="13"/>
      <c r="F12" s="13"/>
      <c r="G12" s="13"/>
    </row>
    <row r="13" spans="1:7" ht="15">
      <c r="A13" s="8">
        <v>5</v>
      </c>
      <c r="B13" s="13" t="s">
        <v>49</v>
      </c>
      <c r="C13" s="10" t="s">
        <v>83</v>
      </c>
      <c r="D13" s="10" t="s">
        <v>50</v>
      </c>
      <c r="E13" s="11">
        <v>650</v>
      </c>
      <c r="F13" s="11">
        <v>6299.9999998</v>
      </c>
      <c r="G13" s="21">
        <v>14.015656422156198</v>
      </c>
    </row>
    <row r="14" spans="1:7" ht="15">
      <c r="A14" s="8">
        <f>A13+1</f>
        <v>6</v>
      </c>
      <c r="B14" s="13" t="s">
        <v>30</v>
      </c>
      <c r="C14" s="10" t="s">
        <v>75</v>
      </c>
      <c r="D14" s="10" t="s">
        <v>31</v>
      </c>
      <c r="E14" s="11">
        <v>552</v>
      </c>
      <c r="F14" s="11">
        <v>2737.1304991999996</v>
      </c>
      <c r="G14" s="21">
        <v>6.089314390573006</v>
      </c>
    </row>
    <row r="15" spans="1:7" ht="15">
      <c r="A15" s="8">
        <f aca="true" t="shared" si="0" ref="A15:A24">A14+1</f>
        <v>7</v>
      </c>
      <c r="B15" s="13" t="s">
        <v>21</v>
      </c>
      <c r="C15" s="10" t="s">
        <v>77</v>
      </c>
      <c r="D15" s="10" t="s">
        <v>22</v>
      </c>
      <c r="E15" s="11">
        <v>261</v>
      </c>
      <c r="F15" s="11">
        <v>2610</v>
      </c>
      <c r="G15" s="21">
        <v>5.806486232220472</v>
      </c>
    </row>
    <row r="16" spans="1:7" ht="15">
      <c r="A16" s="8">
        <f t="shared" si="0"/>
        <v>8</v>
      </c>
      <c r="B16" s="13" t="s">
        <v>23</v>
      </c>
      <c r="C16" s="10" t="s">
        <v>75</v>
      </c>
      <c r="D16" s="10" t="s">
        <v>24</v>
      </c>
      <c r="E16" s="11">
        <v>380</v>
      </c>
      <c r="F16" s="11">
        <v>2261.4125043</v>
      </c>
      <c r="G16" s="21">
        <v>5.030981061911559</v>
      </c>
    </row>
    <row r="17" spans="1:7" ht="15">
      <c r="A17" s="8">
        <f t="shared" si="0"/>
        <v>9</v>
      </c>
      <c r="B17" s="13" t="s">
        <v>51</v>
      </c>
      <c r="C17" s="10" t="s">
        <v>76</v>
      </c>
      <c r="D17" s="10" t="s">
        <v>52</v>
      </c>
      <c r="E17" s="11">
        <v>120</v>
      </c>
      <c r="F17" s="11">
        <v>1200</v>
      </c>
      <c r="G17" s="21">
        <v>2.669648842400217</v>
      </c>
    </row>
    <row r="18" spans="1:7" ht="15">
      <c r="A18" s="8">
        <f t="shared" si="0"/>
        <v>10</v>
      </c>
      <c r="B18" s="13" t="s">
        <v>28</v>
      </c>
      <c r="C18" s="10" t="s">
        <v>75</v>
      </c>
      <c r="D18" s="10" t="s">
        <v>29</v>
      </c>
      <c r="E18" s="11">
        <v>286</v>
      </c>
      <c r="F18" s="11">
        <v>1072.5</v>
      </c>
      <c r="G18" s="21">
        <v>2.385998652895194</v>
      </c>
    </row>
    <row r="19" spans="1:7" ht="15">
      <c r="A19" s="8">
        <f t="shared" si="0"/>
        <v>11</v>
      </c>
      <c r="B19" s="13" t="s">
        <v>25</v>
      </c>
      <c r="C19" s="10" t="s">
        <v>75</v>
      </c>
      <c r="D19" s="10" t="s">
        <v>26</v>
      </c>
      <c r="E19" s="11">
        <v>61000</v>
      </c>
      <c r="F19" s="11">
        <v>610</v>
      </c>
      <c r="G19" s="21">
        <v>1.357071494886777</v>
      </c>
    </row>
    <row r="20" spans="1:7" ht="15">
      <c r="A20" s="8">
        <f t="shared" si="0"/>
        <v>12</v>
      </c>
      <c r="B20" s="13" t="s">
        <v>21</v>
      </c>
      <c r="C20" s="10" t="s">
        <v>77</v>
      </c>
      <c r="D20" s="10" t="s">
        <v>38</v>
      </c>
      <c r="E20" s="11">
        <v>47</v>
      </c>
      <c r="F20" s="11">
        <v>470</v>
      </c>
      <c r="G20" s="21">
        <v>1.0456124632734183</v>
      </c>
    </row>
    <row r="21" spans="1:7" s="49" customFormat="1" ht="15">
      <c r="A21" s="44">
        <f t="shared" si="0"/>
        <v>13</v>
      </c>
      <c r="B21" s="45" t="s">
        <v>33</v>
      </c>
      <c r="C21" s="46" t="s">
        <v>79</v>
      </c>
      <c r="D21" s="46" t="s">
        <v>34</v>
      </c>
      <c r="E21" s="47">
        <v>173</v>
      </c>
      <c r="F21" s="47">
        <v>432.5</v>
      </c>
      <c r="G21" s="48">
        <v>0.9621859369484115</v>
      </c>
    </row>
    <row r="22" spans="1:7" ht="15">
      <c r="A22" s="8">
        <f t="shared" si="0"/>
        <v>14</v>
      </c>
      <c r="B22" s="13" t="s">
        <v>30</v>
      </c>
      <c r="C22" s="10" t="s">
        <v>75</v>
      </c>
      <c r="D22" s="10" t="s">
        <v>39</v>
      </c>
      <c r="E22" s="11">
        <v>85</v>
      </c>
      <c r="F22" s="11">
        <v>409.7757924</v>
      </c>
      <c r="G22" s="21">
        <v>0.9116312248535763</v>
      </c>
    </row>
    <row r="23" spans="1:7" ht="15">
      <c r="A23" s="8">
        <f t="shared" si="0"/>
        <v>15</v>
      </c>
      <c r="B23" s="13" t="s">
        <v>21</v>
      </c>
      <c r="C23" s="10" t="s">
        <v>77</v>
      </c>
      <c r="D23" s="10" t="s">
        <v>32</v>
      </c>
      <c r="E23" s="11">
        <v>40</v>
      </c>
      <c r="F23" s="11">
        <v>400</v>
      </c>
      <c r="G23" s="21">
        <v>0.8898829474667389</v>
      </c>
    </row>
    <row r="24" spans="1:7" ht="15">
      <c r="A24" s="8">
        <f t="shared" si="0"/>
        <v>16</v>
      </c>
      <c r="B24" s="13" t="s">
        <v>36</v>
      </c>
      <c r="C24" s="10" t="s">
        <v>86</v>
      </c>
      <c r="D24" s="10" t="s">
        <v>37</v>
      </c>
      <c r="E24" s="11">
        <v>8166</v>
      </c>
      <c r="F24" s="11">
        <v>81.66</v>
      </c>
      <c r="G24" s="21">
        <v>0.18166960372533475</v>
      </c>
    </row>
    <row r="25" spans="1:7" ht="15">
      <c r="A25" s="8"/>
      <c r="B25" s="13"/>
      <c r="C25" s="10"/>
      <c r="D25" s="10"/>
      <c r="E25" s="11"/>
      <c r="F25" s="11"/>
      <c r="G25" s="21"/>
    </row>
    <row r="26" spans="1:7" ht="15">
      <c r="A26" s="8"/>
      <c r="B26" s="43" t="s">
        <v>88</v>
      </c>
      <c r="C26" s="10"/>
      <c r="D26" s="10"/>
      <c r="E26" s="11"/>
      <c r="F26" s="11"/>
      <c r="G26" s="21"/>
    </row>
    <row r="27" spans="1:7" ht="15">
      <c r="A27" s="8">
        <v>1</v>
      </c>
      <c r="B27" s="13" t="s">
        <v>12</v>
      </c>
      <c r="C27" s="10" t="s">
        <v>13</v>
      </c>
      <c r="D27" s="10" t="s">
        <v>69</v>
      </c>
      <c r="E27" s="11">
        <v>213</v>
      </c>
      <c r="F27" s="11">
        <v>1035.8434539</v>
      </c>
      <c r="G27" s="21">
        <v>2.304448564676648</v>
      </c>
    </row>
    <row r="28" spans="1:7" ht="15">
      <c r="A28" s="8">
        <v>2</v>
      </c>
      <c r="B28" s="13" t="s">
        <v>16</v>
      </c>
      <c r="C28" s="10" t="s">
        <v>99</v>
      </c>
      <c r="D28" s="10" t="s">
        <v>70</v>
      </c>
      <c r="E28" s="11">
        <v>107</v>
      </c>
      <c r="F28" s="11">
        <v>523.8097055</v>
      </c>
      <c r="G28" s="21">
        <v>1.1653233116050612</v>
      </c>
    </row>
    <row r="29" spans="1:7" ht="15">
      <c r="A29" s="8">
        <v>3</v>
      </c>
      <c r="B29" s="50" t="s">
        <v>89</v>
      </c>
      <c r="C29" s="10" t="s">
        <v>13</v>
      </c>
      <c r="D29" s="10" t="s">
        <v>71</v>
      </c>
      <c r="E29" s="11">
        <v>106</v>
      </c>
      <c r="F29" s="11">
        <v>519.3848578</v>
      </c>
      <c r="G29" s="21">
        <v>1.1554793203216427</v>
      </c>
    </row>
    <row r="30" spans="1:7" ht="15">
      <c r="A30" s="8">
        <v>4</v>
      </c>
      <c r="B30" s="13" t="s">
        <v>17</v>
      </c>
      <c r="C30" s="10" t="s">
        <v>13</v>
      </c>
      <c r="D30" s="10" t="s">
        <v>72</v>
      </c>
      <c r="E30" s="11">
        <v>103</v>
      </c>
      <c r="F30" s="11">
        <v>501.79819729999997</v>
      </c>
      <c r="G30" s="21">
        <v>1.1163541471170504</v>
      </c>
    </row>
    <row r="31" spans="1:7" ht="15">
      <c r="A31" s="8"/>
      <c r="B31" s="13"/>
      <c r="C31" s="10"/>
      <c r="D31" s="10"/>
      <c r="E31" s="11"/>
      <c r="F31" s="11"/>
      <c r="G31" s="21"/>
    </row>
    <row r="32" spans="1:7" ht="15">
      <c r="A32" s="24"/>
      <c r="B32" s="25" t="s">
        <v>40</v>
      </c>
      <c r="C32" s="26"/>
      <c r="D32" s="26"/>
      <c r="E32" s="27">
        <v>0</v>
      </c>
      <c r="F32" s="27">
        <f>SUM(F7:F30)</f>
        <v>39428.470853300016</v>
      </c>
      <c r="G32" s="28">
        <f>SUM(G7:G30)</f>
        <v>87.71680964260256</v>
      </c>
    </row>
    <row r="33" spans="1:7" ht="15">
      <c r="A33" s="3"/>
      <c r="B33" s="9" t="s">
        <v>41</v>
      </c>
      <c r="C33" s="4"/>
      <c r="D33" s="4"/>
      <c r="E33" s="5"/>
      <c r="F33" s="6"/>
      <c r="G33" s="7"/>
    </row>
    <row r="34" spans="1:7" ht="15">
      <c r="A34" s="8"/>
      <c r="B34" s="13" t="s">
        <v>41</v>
      </c>
      <c r="C34" s="10"/>
      <c r="D34" s="10"/>
      <c r="E34" s="11"/>
      <c r="F34" s="11">
        <v>5450.8701524</v>
      </c>
      <c r="G34" s="21">
        <v>12.13</v>
      </c>
    </row>
    <row r="35" spans="1:7" ht="15">
      <c r="A35" s="24"/>
      <c r="B35" s="25" t="s">
        <v>40</v>
      </c>
      <c r="C35" s="26"/>
      <c r="D35" s="26"/>
      <c r="E35" s="34"/>
      <c r="F35" s="27">
        <v>5450.87</v>
      </c>
      <c r="G35" s="28">
        <v>12.13</v>
      </c>
    </row>
    <row r="36" spans="1:7" ht="15">
      <c r="A36" s="15"/>
      <c r="B36" s="18" t="s">
        <v>42</v>
      </c>
      <c r="C36" s="16"/>
      <c r="D36" s="16"/>
      <c r="E36" s="17"/>
      <c r="F36" s="19"/>
      <c r="G36" s="20"/>
    </row>
    <row r="37" spans="1:7" ht="15">
      <c r="A37" s="15"/>
      <c r="B37" s="18" t="s">
        <v>43</v>
      </c>
      <c r="C37" s="16"/>
      <c r="D37" s="16"/>
      <c r="E37" s="17"/>
      <c r="F37" s="11">
        <f>XDO_?ST_MARKET_VALUE_4?1?-XDO_?ST_MARKET_VALUE_3?1?-XDO_?ST_TOTAL_MARKET_VALUE?1?</f>
        <v>70.39114669998526</v>
      </c>
      <c r="G37" s="21">
        <f>XDO_?ST_LEFT_MARKET_VAL?1?/XDO_?ST_MARKET_VALUE_4?1?*100</f>
        <v>0.15659970275236623</v>
      </c>
    </row>
    <row r="38" spans="1:7" ht="15">
      <c r="A38" s="24"/>
      <c r="B38" s="35" t="s">
        <v>40</v>
      </c>
      <c r="C38" s="26"/>
      <c r="D38" s="26"/>
      <c r="E38" s="34"/>
      <c r="F38" s="27">
        <v>70.39114669998526</v>
      </c>
      <c r="G38" s="27">
        <f>XDO_?ST_LEFT_MARKET_VAL?1?/XDO_?ST_MARKET_VALUE_4?1?*100</f>
        <v>0.15659970275236623</v>
      </c>
    </row>
    <row r="39" spans="1:7" ht="15">
      <c r="A39" s="36"/>
      <c r="B39" s="38" t="s">
        <v>44</v>
      </c>
      <c r="C39" s="37"/>
      <c r="D39" s="37"/>
      <c r="E39" s="37"/>
      <c r="F39" s="22">
        <v>44949.732</v>
      </c>
      <c r="G39" s="23" t="s">
        <v>45</v>
      </c>
    </row>
    <row r="41" spans="1:7" ht="29.25" customHeight="1">
      <c r="A41" s="51" t="s">
        <v>92</v>
      </c>
      <c r="B41" s="58" t="s">
        <v>91</v>
      </c>
      <c r="C41" s="58"/>
      <c r="D41" s="58"/>
      <c r="E41" s="58"/>
      <c r="F41" s="58"/>
      <c r="G41" s="59"/>
    </row>
  </sheetData>
  <sheetProtection/>
  <mergeCells count="3">
    <mergeCell ref="A2:G2"/>
    <mergeCell ref="A3:G3"/>
    <mergeCell ref="B41:G41"/>
  </mergeCells>
  <conditionalFormatting sqref="C32:D32 C35:E38 F36">
    <cfRule type="cellIs" priority="1" dxfId="14" operator="lessThan" stopIfTrue="1">
      <formula>0</formula>
    </cfRule>
  </conditionalFormatting>
  <conditionalFormatting sqref="G36">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4.7109375" style="0" bestFit="1" customWidth="1"/>
    <col min="4" max="4" width="13.57421875" style="0" bestFit="1" customWidth="1"/>
    <col min="5" max="5" width="9.140625" style="0" bestFit="1" customWidth="1"/>
    <col min="6" max="6" width="19.421875" style="0" bestFit="1" customWidth="1"/>
    <col min="7" max="7" width="15.140625" style="0" bestFit="1" customWidth="1"/>
  </cols>
  <sheetData>
    <row r="1" spans="1:7" ht="15">
      <c r="A1" s="1"/>
      <c r="G1" s="2"/>
    </row>
    <row r="2" spans="1:7" ht="15">
      <c r="A2" s="53" t="s">
        <v>94</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10</v>
      </c>
      <c r="C7" s="10" t="s">
        <v>81</v>
      </c>
      <c r="D7" s="10" t="s">
        <v>47</v>
      </c>
      <c r="E7" s="11">
        <v>338</v>
      </c>
      <c r="F7" s="11">
        <v>4279.2774883</v>
      </c>
      <c r="G7" s="21">
        <f>F7/XDO_?ST_MARKET_VALUE_4?2?*100</f>
        <v>29.89986805713348</v>
      </c>
    </row>
    <row r="8" spans="1:7" ht="15">
      <c r="A8" s="8">
        <v>2</v>
      </c>
      <c r="B8" s="13" t="s">
        <v>14</v>
      </c>
      <c r="C8" s="10" t="s">
        <v>85</v>
      </c>
      <c r="D8" s="10" t="s">
        <v>53</v>
      </c>
      <c r="E8" s="11">
        <v>250</v>
      </c>
      <c r="F8" s="11">
        <v>2560.8798894</v>
      </c>
      <c r="G8" s="21">
        <f>F8/XDO_?ST_MARKET_VALUE_4?2?*100</f>
        <v>17.89320066590144</v>
      </c>
    </row>
    <row r="9" spans="1:7" ht="15">
      <c r="A9" s="8"/>
      <c r="B9" s="13"/>
      <c r="C9" s="10"/>
      <c r="D9" s="10"/>
      <c r="E9" s="11"/>
      <c r="F9" s="11"/>
      <c r="G9" s="14"/>
    </row>
    <row r="10" spans="1:7" ht="15">
      <c r="A10" s="8"/>
      <c r="B10" s="9" t="s">
        <v>20</v>
      </c>
      <c r="C10" s="13"/>
      <c r="D10" s="13"/>
      <c r="E10" s="13"/>
      <c r="F10" s="13"/>
      <c r="G10" s="13"/>
    </row>
    <row r="11" spans="1:7" ht="15">
      <c r="A11" s="8">
        <v>3</v>
      </c>
      <c r="B11" s="13" t="s">
        <v>30</v>
      </c>
      <c r="C11" s="10" t="s">
        <v>75</v>
      </c>
      <c r="D11" s="10" t="s">
        <v>31</v>
      </c>
      <c r="E11" s="11">
        <v>334</v>
      </c>
      <c r="F11" s="11">
        <v>1653.9547042999998</v>
      </c>
      <c r="G11" s="21">
        <f aca="true" t="shared" si="0" ref="G11:G23">F11/XDO_?ST_MARKET_VALUE_4?2?*100</f>
        <v>11.556396509984468</v>
      </c>
    </row>
    <row r="12" spans="1:7" ht="15">
      <c r="A12" s="8">
        <f>A11+1</f>
        <v>4</v>
      </c>
      <c r="B12" s="13" t="s">
        <v>49</v>
      </c>
      <c r="C12" s="10" t="s">
        <v>83</v>
      </c>
      <c r="D12" s="10" t="s">
        <v>54</v>
      </c>
      <c r="E12" s="11">
        <v>90</v>
      </c>
      <c r="F12" s="11">
        <v>900</v>
      </c>
      <c r="G12" s="21">
        <f t="shared" si="0"/>
        <v>6.288416987445804</v>
      </c>
    </row>
    <row r="13" spans="1:7" ht="15">
      <c r="A13" s="8">
        <f aca="true" t="shared" si="1" ref="A13:A23">A12+1</f>
        <v>5</v>
      </c>
      <c r="B13" s="13" t="s">
        <v>28</v>
      </c>
      <c r="C13" s="10" t="s">
        <v>75</v>
      </c>
      <c r="D13" s="10" t="s">
        <v>29</v>
      </c>
      <c r="E13" s="11">
        <v>228</v>
      </c>
      <c r="F13" s="11">
        <v>855</v>
      </c>
      <c r="G13" s="21">
        <f t="shared" si="0"/>
        <v>5.973996138073514</v>
      </c>
    </row>
    <row r="14" spans="1:7" ht="15">
      <c r="A14" s="8">
        <f t="shared" si="1"/>
        <v>6</v>
      </c>
      <c r="B14" s="13" t="s">
        <v>55</v>
      </c>
      <c r="C14" s="10" t="s">
        <v>82</v>
      </c>
      <c r="D14" s="10" t="s">
        <v>56</v>
      </c>
      <c r="E14" s="11">
        <v>30</v>
      </c>
      <c r="F14" s="11">
        <v>300</v>
      </c>
      <c r="G14" s="21">
        <f t="shared" si="0"/>
        <v>2.096138995815268</v>
      </c>
    </row>
    <row r="15" spans="1:7" ht="15">
      <c r="A15" s="8">
        <f t="shared" si="1"/>
        <v>7</v>
      </c>
      <c r="B15" s="13" t="s">
        <v>25</v>
      </c>
      <c r="C15" s="10" t="s">
        <v>75</v>
      </c>
      <c r="D15" s="10" t="s">
        <v>26</v>
      </c>
      <c r="E15" s="11">
        <v>16000</v>
      </c>
      <c r="F15" s="11">
        <v>160</v>
      </c>
      <c r="G15" s="21">
        <f t="shared" si="0"/>
        <v>1.117940797768143</v>
      </c>
    </row>
    <row r="16" spans="1:7" ht="15">
      <c r="A16" s="8">
        <f t="shared" si="1"/>
        <v>8</v>
      </c>
      <c r="B16" s="13" t="s">
        <v>57</v>
      </c>
      <c r="C16" s="10" t="s">
        <v>84</v>
      </c>
      <c r="D16" s="10" t="s">
        <v>58</v>
      </c>
      <c r="E16" s="11">
        <v>200</v>
      </c>
      <c r="F16" s="11">
        <v>133.0335616</v>
      </c>
      <c r="G16" s="21">
        <f t="shared" si="0"/>
        <v>0.9295227874065087</v>
      </c>
    </row>
    <row r="17" spans="1:7" ht="15">
      <c r="A17" s="8">
        <f t="shared" si="1"/>
        <v>9</v>
      </c>
      <c r="B17" s="13" t="s">
        <v>55</v>
      </c>
      <c r="C17" s="10" t="s">
        <v>82</v>
      </c>
      <c r="D17" s="10" t="s">
        <v>59</v>
      </c>
      <c r="E17" s="11">
        <v>12.5</v>
      </c>
      <c r="F17" s="11">
        <v>125</v>
      </c>
      <c r="G17" s="21">
        <f t="shared" si="0"/>
        <v>0.8733912482563617</v>
      </c>
    </row>
    <row r="18" spans="1:7" ht="15">
      <c r="A18" s="8">
        <f t="shared" si="1"/>
        <v>10</v>
      </c>
      <c r="B18" s="13" t="s">
        <v>21</v>
      </c>
      <c r="C18" s="10" t="s">
        <v>77</v>
      </c>
      <c r="D18" s="10" t="s">
        <v>38</v>
      </c>
      <c r="E18" s="11">
        <v>11</v>
      </c>
      <c r="F18" s="11">
        <v>110</v>
      </c>
      <c r="G18" s="21">
        <f t="shared" si="0"/>
        <v>0.7685842984655983</v>
      </c>
    </row>
    <row r="19" spans="1:7" ht="15">
      <c r="A19" s="8">
        <f t="shared" si="1"/>
        <v>11</v>
      </c>
      <c r="B19" s="13" t="s">
        <v>21</v>
      </c>
      <c r="C19" s="10" t="s">
        <v>77</v>
      </c>
      <c r="D19" s="10" t="s">
        <v>35</v>
      </c>
      <c r="E19" s="11">
        <v>8</v>
      </c>
      <c r="F19" s="11">
        <v>80</v>
      </c>
      <c r="G19" s="21">
        <f t="shared" si="0"/>
        <v>0.5589703988840715</v>
      </c>
    </row>
    <row r="20" spans="1:7" ht="15">
      <c r="A20" s="8">
        <f t="shared" si="1"/>
        <v>12</v>
      </c>
      <c r="B20" s="13" t="s">
        <v>21</v>
      </c>
      <c r="C20" s="10" t="s">
        <v>77</v>
      </c>
      <c r="D20" s="10" t="s">
        <v>32</v>
      </c>
      <c r="E20" s="11">
        <v>8</v>
      </c>
      <c r="F20" s="11">
        <v>80</v>
      </c>
      <c r="G20" s="21">
        <f t="shared" si="0"/>
        <v>0.5589703988840715</v>
      </c>
    </row>
    <row r="21" spans="1:7" ht="26.25">
      <c r="A21" s="8">
        <f t="shared" si="1"/>
        <v>13</v>
      </c>
      <c r="B21" s="13" t="s">
        <v>33</v>
      </c>
      <c r="C21" s="10" t="s">
        <v>79</v>
      </c>
      <c r="D21" s="10" t="s">
        <v>34</v>
      </c>
      <c r="E21" s="11">
        <v>18</v>
      </c>
      <c r="F21" s="11">
        <v>45</v>
      </c>
      <c r="G21" s="21">
        <f t="shared" si="0"/>
        <v>0.31442084937229026</v>
      </c>
    </row>
    <row r="22" spans="1:7" ht="15">
      <c r="A22" s="8">
        <f t="shared" si="1"/>
        <v>14</v>
      </c>
      <c r="B22" s="13" t="s">
        <v>23</v>
      </c>
      <c r="C22" s="10" t="s">
        <v>75</v>
      </c>
      <c r="D22" s="10" t="s">
        <v>24</v>
      </c>
      <c r="E22" s="11">
        <v>7</v>
      </c>
      <c r="F22" s="11">
        <v>41.6575988</v>
      </c>
      <c r="G22" s="21">
        <f t="shared" si="0"/>
        <v>0.29106705772235775</v>
      </c>
    </row>
    <row r="23" spans="1:7" ht="15">
      <c r="A23" s="8">
        <f t="shared" si="1"/>
        <v>15</v>
      </c>
      <c r="B23" s="13" t="s">
        <v>30</v>
      </c>
      <c r="C23" s="10" t="s">
        <v>75</v>
      </c>
      <c r="D23" s="10" t="s">
        <v>39</v>
      </c>
      <c r="E23" s="11">
        <v>5</v>
      </c>
      <c r="F23" s="11">
        <v>24.6992892</v>
      </c>
      <c r="G23" s="21">
        <f t="shared" si="0"/>
        <v>0.17257714420346298</v>
      </c>
    </row>
    <row r="24" spans="1:7" ht="15">
      <c r="A24" s="8"/>
      <c r="B24" s="13"/>
      <c r="C24" s="10"/>
      <c r="D24" s="10"/>
      <c r="E24" s="11"/>
      <c r="F24" s="11"/>
      <c r="G24" s="21"/>
    </row>
    <row r="25" spans="1:7" ht="15">
      <c r="A25" s="8"/>
      <c r="B25" s="43" t="s">
        <v>88</v>
      </c>
      <c r="C25" s="10"/>
      <c r="D25" s="10"/>
      <c r="E25" s="11"/>
      <c r="F25" s="11"/>
      <c r="G25" s="21"/>
    </row>
    <row r="26" spans="1:7" ht="15">
      <c r="A26" s="8">
        <v>1</v>
      </c>
      <c r="B26" s="13" t="s">
        <v>12</v>
      </c>
      <c r="C26" s="10" t="s">
        <v>13</v>
      </c>
      <c r="D26" s="10" t="s">
        <v>69</v>
      </c>
      <c r="E26" s="11">
        <v>79</v>
      </c>
      <c r="F26" s="11">
        <v>384.18606969999996</v>
      </c>
      <c r="G26" s="21">
        <f>F26/XDO_?ST_MARKET_VALUE_4?2?*100</f>
        <v>2.684358007823908</v>
      </c>
    </row>
    <row r="27" spans="1:7" ht="15">
      <c r="A27" s="8">
        <v>2</v>
      </c>
      <c r="B27" s="50" t="s">
        <v>89</v>
      </c>
      <c r="C27" s="10" t="s">
        <v>13</v>
      </c>
      <c r="D27" s="10" t="s">
        <v>71</v>
      </c>
      <c r="E27" s="11">
        <v>41</v>
      </c>
      <c r="F27" s="11">
        <v>200.89414219999998</v>
      </c>
      <c r="G27" s="21">
        <f>F27/XDO_?ST_MARKET_VALUE_4?2?*100</f>
        <v>1.403673484987592</v>
      </c>
    </row>
    <row r="28" spans="1:7" ht="15">
      <c r="A28" s="8">
        <v>3</v>
      </c>
      <c r="B28" s="13" t="s">
        <v>16</v>
      </c>
      <c r="C28" s="10" t="s">
        <v>99</v>
      </c>
      <c r="D28" s="10" t="s">
        <v>70</v>
      </c>
      <c r="E28" s="11">
        <v>38</v>
      </c>
      <c r="F28" s="11">
        <v>186.02587670000003</v>
      </c>
      <c r="G28" s="21">
        <f>F28/XDO_?ST_MARKET_VALUE_4?2?*100</f>
        <v>1.2997869812719764</v>
      </c>
    </row>
    <row r="29" spans="1:7" ht="15">
      <c r="A29" s="8">
        <v>4</v>
      </c>
      <c r="B29" s="13" t="s">
        <v>17</v>
      </c>
      <c r="C29" s="10" t="s">
        <v>13</v>
      </c>
      <c r="D29" s="10" t="s">
        <v>72</v>
      </c>
      <c r="E29" s="11">
        <v>37</v>
      </c>
      <c r="F29" s="11">
        <v>180.2576049</v>
      </c>
      <c r="G29" s="21">
        <f>F29/XDO_?ST_MARKET_VALUE_4?2?*100</f>
        <v>1.2594833164105044</v>
      </c>
    </row>
    <row r="30" spans="1:7" ht="15">
      <c r="A30" s="8"/>
      <c r="B30" s="13"/>
      <c r="C30" s="10"/>
      <c r="D30" s="10"/>
      <c r="E30" s="11"/>
      <c r="F30" s="11"/>
      <c r="G30" s="21"/>
    </row>
    <row r="31" spans="1:7" ht="15">
      <c r="A31" s="24"/>
      <c r="B31" s="25" t="s">
        <v>40</v>
      </c>
      <c r="C31" s="26"/>
      <c r="D31" s="26"/>
      <c r="E31" s="27">
        <v>0</v>
      </c>
      <c r="F31" s="27">
        <f>SUM(F7:F29)</f>
        <v>12299.866225099999</v>
      </c>
      <c r="G31" s="28">
        <f>SUM(G7:G29)</f>
        <v>85.94076412581083</v>
      </c>
    </row>
    <row r="32" spans="1:7" ht="15">
      <c r="A32" s="3"/>
      <c r="B32" s="9" t="s">
        <v>41</v>
      </c>
      <c r="C32" s="4"/>
      <c r="D32" s="4"/>
      <c r="E32" s="5"/>
      <c r="F32" s="6"/>
      <c r="G32" s="7"/>
    </row>
    <row r="33" spans="1:7" ht="15">
      <c r="A33" s="8"/>
      <c r="B33" s="13" t="s">
        <v>41</v>
      </c>
      <c r="C33" s="10"/>
      <c r="D33" s="10"/>
      <c r="E33" s="11"/>
      <c r="F33" s="11">
        <v>1990.8399486</v>
      </c>
      <c r="G33" s="21">
        <f>F33/XDO_?ST_MARKET_VALUE_4?2?*100</f>
        <v>13.91025750229108</v>
      </c>
    </row>
    <row r="34" spans="1:7" ht="15">
      <c r="A34" s="24"/>
      <c r="B34" s="25" t="s">
        <v>40</v>
      </c>
      <c r="C34" s="26"/>
      <c r="D34" s="26"/>
      <c r="E34" s="34"/>
      <c r="F34" s="27">
        <v>1990.84</v>
      </c>
      <c r="G34" s="28">
        <v>13.91025750229108</v>
      </c>
    </row>
    <row r="35" spans="1:7" ht="15">
      <c r="A35" s="15"/>
      <c r="B35" s="18" t="s">
        <v>42</v>
      </c>
      <c r="C35" s="16"/>
      <c r="D35" s="16"/>
      <c r="E35" s="17"/>
      <c r="F35" s="19"/>
      <c r="G35" s="20"/>
    </row>
    <row r="36" spans="1:7" ht="15">
      <c r="A36" s="15"/>
      <c r="B36" s="18" t="s">
        <v>43</v>
      </c>
      <c r="C36" s="16"/>
      <c r="D36" s="16"/>
      <c r="E36" s="17"/>
      <c r="F36" s="11">
        <f>XDO_?ST_MARKET_VALUE_4?2?-F33-XDO_?ST_TOTAL_MARKET_VALUE?2?</f>
        <v>21.321826300001703</v>
      </c>
      <c r="G36" s="21">
        <f>XDO_?ST_LEFT_MARKET_VAL?2?/XDO_?ST_MARKET_VALUE_4?2?*100</f>
        <v>0.14897837189811047</v>
      </c>
    </row>
    <row r="37" spans="1:7" ht="15">
      <c r="A37" s="24"/>
      <c r="B37" s="35" t="s">
        <v>40</v>
      </c>
      <c r="C37" s="26"/>
      <c r="D37" s="26"/>
      <c r="E37" s="34"/>
      <c r="F37" s="27">
        <v>21.321826300001703</v>
      </c>
      <c r="G37" s="28">
        <v>0.14897837189811047</v>
      </c>
    </row>
    <row r="38" spans="1:7" ht="15">
      <c r="A38" s="36"/>
      <c r="B38" s="38" t="s">
        <v>44</v>
      </c>
      <c r="C38" s="37"/>
      <c r="D38" s="37"/>
      <c r="E38" s="37"/>
      <c r="F38" s="22">
        <v>14312.028</v>
      </c>
      <c r="G38" s="23" t="s">
        <v>45</v>
      </c>
    </row>
    <row r="40" spans="1:7" ht="30.75" customHeight="1">
      <c r="A40" s="51" t="s">
        <v>92</v>
      </c>
      <c r="B40" s="58" t="s">
        <v>91</v>
      </c>
      <c r="C40" s="58"/>
      <c r="D40" s="58"/>
      <c r="E40" s="58"/>
      <c r="F40" s="58"/>
      <c r="G40" s="59"/>
    </row>
  </sheetData>
  <sheetProtection/>
  <mergeCells count="3">
    <mergeCell ref="A2:G2"/>
    <mergeCell ref="A3:G3"/>
    <mergeCell ref="B40:G40"/>
  </mergeCells>
  <conditionalFormatting sqref="C31:D31 C34:E37 F35">
    <cfRule type="cellIs" priority="1" dxfId="14" operator="lessThan" stopIfTrue="1">
      <formula>0</formula>
    </cfRule>
  </conditionalFormatting>
  <conditionalFormatting sqref="G35">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9.28125" style="0" bestFit="1" customWidth="1"/>
    <col min="4" max="4" width="13.5742187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95</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10</v>
      </c>
      <c r="C7" s="10" t="s">
        <v>81</v>
      </c>
      <c r="D7" s="10" t="s">
        <v>47</v>
      </c>
      <c r="E7" s="11">
        <v>206</v>
      </c>
      <c r="F7" s="11">
        <v>2608.0803627</v>
      </c>
      <c r="G7" s="21">
        <f>F7/XDO_?ST_MARKET_VALUE_4?3?*100</f>
        <v>10.952875707757388</v>
      </c>
    </row>
    <row r="8" spans="1:7" ht="15">
      <c r="A8" s="8">
        <v>2</v>
      </c>
      <c r="B8" s="13" t="s">
        <v>14</v>
      </c>
      <c r="C8" s="10" t="s">
        <v>85</v>
      </c>
      <c r="D8" s="10" t="s">
        <v>60</v>
      </c>
      <c r="E8" s="11">
        <v>250</v>
      </c>
      <c r="F8" s="11">
        <v>2560.8798894</v>
      </c>
      <c r="G8" s="21">
        <f>F8/XDO_?ST_MARKET_VALUE_4?3?*100</f>
        <v>10.754652936405733</v>
      </c>
    </row>
    <row r="9" spans="1:7" ht="15">
      <c r="A9" s="8">
        <v>3</v>
      </c>
      <c r="B9" s="13" t="s">
        <v>8</v>
      </c>
      <c r="C9" s="10" t="s">
        <v>80</v>
      </c>
      <c r="D9" s="10" t="s">
        <v>9</v>
      </c>
      <c r="E9" s="11">
        <v>17</v>
      </c>
      <c r="F9" s="11">
        <v>215.72519649999998</v>
      </c>
      <c r="G9" s="21">
        <f>F9/XDO_?ST_MARKET_VALUE_4?3?*100</f>
        <v>0.9059579981078314</v>
      </c>
    </row>
    <row r="10" spans="1:7" ht="15">
      <c r="A10" s="8"/>
      <c r="B10" s="13"/>
      <c r="C10" s="10"/>
      <c r="D10" s="10"/>
      <c r="E10" s="11"/>
      <c r="F10" s="11"/>
      <c r="G10" s="14"/>
    </row>
    <row r="11" spans="1:7" ht="15">
      <c r="A11" s="8"/>
      <c r="B11" s="9" t="s">
        <v>20</v>
      </c>
      <c r="C11" s="13"/>
      <c r="D11" s="13"/>
      <c r="E11" s="13"/>
      <c r="F11" s="13"/>
      <c r="G11" s="13"/>
    </row>
    <row r="12" spans="1:7" ht="15">
      <c r="A12" s="8">
        <v>4</v>
      </c>
      <c r="B12" s="13" t="s">
        <v>25</v>
      </c>
      <c r="C12" s="10" t="s">
        <v>75</v>
      </c>
      <c r="D12" s="10" t="s">
        <v>26</v>
      </c>
      <c r="E12" s="11">
        <v>512000</v>
      </c>
      <c r="F12" s="11">
        <v>5120</v>
      </c>
      <c r="G12" s="21">
        <f aca="true" t="shared" si="0" ref="G12:G25">F12/XDO_?ST_MARKET_VALUE_4?3?*100</f>
        <v>21.501915518301995</v>
      </c>
    </row>
    <row r="13" spans="1:7" ht="15">
      <c r="A13" s="8">
        <f>A12+1</f>
        <v>5</v>
      </c>
      <c r="B13" s="13" t="s">
        <v>36</v>
      </c>
      <c r="C13" s="10" t="s">
        <v>86</v>
      </c>
      <c r="D13" s="10" t="s">
        <v>37</v>
      </c>
      <c r="E13" s="11">
        <v>282276</v>
      </c>
      <c r="F13" s="11">
        <v>2822.76</v>
      </c>
      <c r="G13" s="21">
        <f t="shared" si="0"/>
        <v>11.854442782898857</v>
      </c>
    </row>
    <row r="14" spans="1:7" ht="15">
      <c r="A14" s="8">
        <f aca="true" t="shared" si="1" ref="A14:A25">A13+1</f>
        <v>6</v>
      </c>
      <c r="B14" s="13" t="s">
        <v>57</v>
      </c>
      <c r="C14" s="10" t="s">
        <v>84</v>
      </c>
      <c r="D14" s="10" t="s">
        <v>58</v>
      </c>
      <c r="E14" s="11">
        <v>1300</v>
      </c>
      <c r="F14" s="11">
        <v>864.7181506999999</v>
      </c>
      <c r="G14" s="21">
        <f t="shared" si="0"/>
        <v>3.6314641842761195</v>
      </c>
    </row>
    <row r="15" spans="1:7" ht="15">
      <c r="A15" s="8">
        <f t="shared" si="1"/>
        <v>7</v>
      </c>
      <c r="B15" s="13" t="s">
        <v>51</v>
      </c>
      <c r="C15" s="10" t="s">
        <v>76</v>
      </c>
      <c r="D15" s="10" t="s">
        <v>61</v>
      </c>
      <c r="E15" s="11">
        <v>84</v>
      </c>
      <c r="F15" s="11">
        <v>840</v>
      </c>
      <c r="G15" s="21">
        <f t="shared" si="0"/>
        <v>3.5276580147214207</v>
      </c>
    </row>
    <row r="16" spans="1:7" ht="15">
      <c r="A16" s="8">
        <f t="shared" si="1"/>
        <v>8</v>
      </c>
      <c r="B16" s="13" t="s">
        <v>28</v>
      </c>
      <c r="C16" s="10" t="s">
        <v>75</v>
      </c>
      <c r="D16" s="10" t="s">
        <v>29</v>
      </c>
      <c r="E16" s="11">
        <v>146</v>
      </c>
      <c r="F16" s="11">
        <v>547.5</v>
      </c>
      <c r="G16" s="21">
        <f t="shared" si="0"/>
        <v>2.299277098880926</v>
      </c>
    </row>
    <row r="17" spans="1:7" ht="15">
      <c r="A17" s="8">
        <f t="shared" si="1"/>
        <v>9</v>
      </c>
      <c r="B17" s="13" t="s">
        <v>21</v>
      </c>
      <c r="C17" s="10" t="s">
        <v>77</v>
      </c>
      <c r="D17" s="10" t="s">
        <v>38</v>
      </c>
      <c r="E17" s="11">
        <v>40</v>
      </c>
      <c r="F17" s="11">
        <v>400</v>
      </c>
      <c r="G17" s="21">
        <f t="shared" si="0"/>
        <v>1.6798371498673434</v>
      </c>
    </row>
    <row r="18" spans="1:7" ht="15">
      <c r="A18" s="8">
        <f t="shared" si="1"/>
        <v>10</v>
      </c>
      <c r="B18" s="13" t="s">
        <v>30</v>
      </c>
      <c r="C18" s="10" t="s">
        <v>75</v>
      </c>
      <c r="D18" s="10" t="s">
        <v>31</v>
      </c>
      <c r="E18" s="11">
        <v>68</v>
      </c>
      <c r="F18" s="11">
        <v>336.86984490000003</v>
      </c>
      <c r="G18" s="21">
        <f t="shared" si="0"/>
        <v>1.4147162003326752</v>
      </c>
    </row>
    <row r="19" spans="1:7" ht="15">
      <c r="A19" s="8">
        <f t="shared" si="1"/>
        <v>11</v>
      </c>
      <c r="B19" s="13" t="s">
        <v>55</v>
      </c>
      <c r="C19" s="10" t="s">
        <v>82</v>
      </c>
      <c r="D19" s="10" t="s">
        <v>56</v>
      </c>
      <c r="E19" s="11">
        <v>30</v>
      </c>
      <c r="F19" s="11">
        <v>300</v>
      </c>
      <c r="G19" s="21">
        <f t="shared" si="0"/>
        <v>1.2598778624005074</v>
      </c>
    </row>
    <row r="20" spans="1:7" ht="15">
      <c r="A20" s="8">
        <f t="shared" si="1"/>
        <v>12</v>
      </c>
      <c r="B20" s="13" t="s">
        <v>30</v>
      </c>
      <c r="C20" s="10" t="s">
        <v>75</v>
      </c>
      <c r="D20" s="10" t="s">
        <v>39</v>
      </c>
      <c r="E20" s="11">
        <v>60</v>
      </c>
      <c r="F20" s="11">
        <v>296.5132575</v>
      </c>
      <c r="G20" s="21">
        <f t="shared" si="0"/>
        <v>1.2452349634417044</v>
      </c>
    </row>
    <row r="21" spans="1:7" s="49" customFormat="1" ht="15">
      <c r="A21" s="8">
        <f t="shared" si="1"/>
        <v>13</v>
      </c>
      <c r="B21" s="45" t="s">
        <v>33</v>
      </c>
      <c r="C21" s="46" t="s">
        <v>79</v>
      </c>
      <c r="D21" s="46" t="s">
        <v>34</v>
      </c>
      <c r="E21" s="47">
        <v>97</v>
      </c>
      <c r="F21" s="47">
        <v>242.5</v>
      </c>
      <c r="G21" s="48">
        <f t="shared" si="0"/>
        <v>1.0184012721070768</v>
      </c>
    </row>
    <row r="22" spans="1:7" ht="15">
      <c r="A22" s="8">
        <f t="shared" si="1"/>
        <v>14</v>
      </c>
      <c r="B22" s="13" t="s">
        <v>49</v>
      </c>
      <c r="C22" s="10" t="s">
        <v>83</v>
      </c>
      <c r="D22" s="10" t="s">
        <v>62</v>
      </c>
      <c r="E22" s="11">
        <v>20</v>
      </c>
      <c r="F22" s="11">
        <v>200</v>
      </c>
      <c r="G22" s="21">
        <f t="shared" si="0"/>
        <v>0.8399185749336717</v>
      </c>
    </row>
    <row r="23" spans="1:7" ht="15">
      <c r="A23" s="8">
        <f t="shared" si="1"/>
        <v>15</v>
      </c>
      <c r="B23" s="13" t="s">
        <v>21</v>
      </c>
      <c r="C23" s="10" t="s">
        <v>77</v>
      </c>
      <c r="D23" s="10" t="s">
        <v>32</v>
      </c>
      <c r="E23" s="11">
        <v>16</v>
      </c>
      <c r="F23" s="11">
        <v>160</v>
      </c>
      <c r="G23" s="21">
        <f t="shared" si="0"/>
        <v>0.6719348599469374</v>
      </c>
    </row>
    <row r="24" spans="1:7" ht="15">
      <c r="A24" s="8">
        <f t="shared" si="1"/>
        <v>16</v>
      </c>
      <c r="B24" s="13" t="s">
        <v>23</v>
      </c>
      <c r="C24" s="10" t="s">
        <v>75</v>
      </c>
      <c r="D24" s="10" t="s">
        <v>24</v>
      </c>
      <c r="E24" s="11">
        <v>20</v>
      </c>
      <c r="F24" s="11">
        <v>119.0217107</v>
      </c>
      <c r="G24" s="21">
        <f t="shared" si="0"/>
        <v>0.4998427281865587</v>
      </c>
    </row>
    <row r="25" spans="1:7" ht="15">
      <c r="A25" s="8">
        <f t="shared" si="1"/>
        <v>17</v>
      </c>
      <c r="B25" s="13" t="s">
        <v>21</v>
      </c>
      <c r="C25" s="10" t="s">
        <v>77</v>
      </c>
      <c r="D25" s="10" t="s">
        <v>22</v>
      </c>
      <c r="E25" s="11">
        <v>10</v>
      </c>
      <c r="F25" s="11">
        <v>100</v>
      </c>
      <c r="G25" s="21">
        <f t="shared" si="0"/>
        <v>0.41995928746683586</v>
      </c>
    </row>
    <row r="26" spans="1:7" ht="15">
      <c r="A26" s="8"/>
      <c r="B26" s="13"/>
      <c r="C26" s="10"/>
      <c r="D26" s="10"/>
      <c r="E26" s="11"/>
      <c r="F26" s="11"/>
      <c r="G26" s="21"/>
    </row>
    <row r="27" spans="1:7" ht="15">
      <c r="A27" s="8"/>
      <c r="B27" s="43" t="s">
        <v>88</v>
      </c>
      <c r="C27" s="10"/>
      <c r="D27" s="10"/>
      <c r="E27" s="11"/>
      <c r="F27" s="11"/>
      <c r="G27" s="21"/>
    </row>
    <row r="28" spans="1:7" ht="15">
      <c r="A28" s="8">
        <v>1</v>
      </c>
      <c r="B28" s="13" t="s">
        <v>12</v>
      </c>
      <c r="C28" s="10" t="s">
        <v>13</v>
      </c>
      <c r="D28" s="10" t="s">
        <v>69</v>
      </c>
      <c r="E28" s="11">
        <v>160</v>
      </c>
      <c r="F28" s="11">
        <v>778.0983691</v>
      </c>
      <c r="G28" s="21">
        <f>F28/XDO_?ST_MARKET_VALUE_4?3?*100</f>
        <v>3.2676963666634307</v>
      </c>
    </row>
    <row r="29" spans="1:7" ht="15">
      <c r="A29" s="8">
        <v>2</v>
      </c>
      <c r="B29" s="50" t="s">
        <v>89</v>
      </c>
      <c r="C29" s="10" t="s">
        <v>13</v>
      </c>
      <c r="D29" s="10" t="s">
        <v>71</v>
      </c>
      <c r="E29" s="11">
        <v>80</v>
      </c>
      <c r="F29" s="11">
        <v>391.98857</v>
      </c>
      <c r="G29" s="21">
        <f>F29/XDO_?ST_MARKET_VALUE_4?3?*100</f>
        <v>1.646192405523439</v>
      </c>
    </row>
    <row r="30" spans="1:7" ht="15">
      <c r="A30" s="8">
        <v>3</v>
      </c>
      <c r="B30" s="13" t="s">
        <v>17</v>
      </c>
      <c r="C30" s="10" t="s">
        <v>13</v>
      </c>
      <c r="D30" s="10" t="s">
        <v>72</v>
      </c>
      <c r="E30" s="11">
        <v>80</v>
      </c>
      <c r="F30" s="11">
        <v>389.74617270000005</v>
      </c>
      <c r="G30" s="21">
        <f>F30/XDO_?ST_MARKET_VALUE_4?3?*100</f>
        <v>1.6367752498001837</v>
      </c>
    </row>
    <row r="31" spans="1:7" ht="15">
      <c r="A31" s="8">
        <v>4</v>
      </c>
      <c r="B31" s="13" t="s">
        <v>16</v>
      </c>
      <c r="C31" s="10" t="s">
        <v>99</v>
      </c>
      <c r="D31" s="10" t="s">
        <v>70</v>
      </c>
      <c r="E31" s="11">
        <v>78</v>
      </c>
      <c r="F31" s="11">
        <v>381.842589</v>
      </c>
      <c r="G31" s="21">
        <f>F31/XDO_?ST_MARKET_VALUE_4?3?*100</f>
        <v>1.6035834160093183</v>
      </c>
    </row>
    <row r="32" spans="1:7" ht="15">
      <c r="A32" s="8"/>
      <c r="B32" s="13"/>
      <c r="C32" s="10"/>
      <c r="D32" s="10"/>
      <c r="E32" s="11"/>
      <c r="F32" s="11"/>
      <c r="G32" s="21"/>
    </row>
    <row r="33" spans="1:7" ht="15">
      <c r="A33" s="24"/>
      <c r="B33" s="25" t="s">
        <v>40</v>
      </c>
      <c r="C33" s="26"/>
      <c r="D33" s="26"/>
      <c r="E33" s="27">
        <v>0</v>
      </c>
      <c r="F33" s="27">
        <f>SUM(F7:F31)</f>
        <v>19676.244113200002</v>
      </c>
      <c r="G33" s="28">
        <f>SUM(G7:G31)</f>
        <v>82.63221457802993</v>
      </c>
    </row>
    <row r="34" spans="1:7" ht="15">
      <c r="A34" s="3"/>
      <c r="B34" s="9" t="s">
        <v>41</v>
      </c>
      <c r="C34" s="4"/>
      <c r="D34" s="4"/>
      <c r="E34" s="5"/>
      <c r="F34" s="6"/>
      <c r="G34" s="7"/>
    </row>
    <row r="35" spans="1:7" ht="15">
      <c r="A35" s="8"/>
      <c r="B35" s="13" t="s">
        <v>41</v>
      </c>
      <c r="C35" s="10"/>
      <c r="D35" s="10"/>
      <c r="E35" s="11"/>
      <c r="F35" s="11">
        <v>4033.6759574</v>
      </c>
      <c r="G35" s="21">
        <f>F35/XDO_?ST_MARKET_VALUE_4?3?*100</f>
        <v>16.93979680941811</v>
      </c>
    </row>
    <row r="36" spans="1:7" ht="15">
      <c r="A36" s="24"/>
      <c r="B36" s="25" t="s">
        <v>40</v>
      </c>
      <c r="C36" s="26"/>
      <c r="D36" s="26"/>
      <c r="E36" s="34"/>
      <c r="F36" s="27">
        <v>4033.676</v>
      </c>
      <c r="G36" s="28">
        <v>16.93979680941811</v>
      </c>
    </row>
    <row r="37" spans="1:7" ht="15">
      <c r="A37" s="15"/>
      <c r="B37" s="18" t="s">
        <v>42</v>
      </c>
      <c r="C37" s="16"/>
      <c r="D37" s="16"/>
      <c r="E37" s="17"/>
      <c r="F37" s="19"/>
      <c r="G37" s="20"/>
    </row>
    <row r="38" spans="1:7" ht="15">
      <c r="A38" s="15"/>
      <c r="B38" s="18" t="s">
        <v>43</v>
      </c>
      <c r="C38" s="16"/>
      <c r="D38" s="16"/>
      <c r="E38" s="17"/>
      <c r="F38" s="11">
        <f>XDO_?ST_MARKET_VALUE_4?3?-XDO_?ST_MARKET_VALUE_3?3?-XDO_?ST_TOTAL_MARKET_VALUE?3?</f>
        <v>101.91188679999686</v>
      </c>
      <c r="G38" s="21">
        <f>XDO_?ST_LEFT_MARKET_VAL?3?/XDO_?ST_MARKET_VALUE_4?3?*100</f>
        <v>0.42798843364927514</v>
      </c>
    </row>
    <row r="39" spans="1:7" ht="15">
      <c r="A39" s="24"/>
      <c r="B39" s="35" t="s">
        <v>40</v>
      </c>
      <c r="C39" s="26"/>
      <c r="D39" s="26"/>
      <c r="E39" s="34"/>
      <c r="F39" s="27">
        <v>101.91188679999686</v>
      </c>
      <c r="G39" s="28">
        <v>0.4279884336492904</v>
      </c>
    </row>
    <row r="40" spans="1:7" ht="15">
      <c r="A40" s="36"/>
      <c r="B40" s="38" t="s">
        <v>44</v>
      </c>
      <c r="C40" s="37"/>
      <c r="D40" s="37"/>
      <c r="E40" s="37"/>
      <c r="F40" s="22">
        <v>23811.832</v>
      </c>
      <c r="G40" s="23" t="s">
        <v>45</v>
      </c>
    </row>
    <row r="42" spans="1:7" ht="30.75" customHeight="1">
      <c r="A42" s="51" t="s">
        <v>92</v>
      </c>
      <c r="B42" s="58" t="s">
        <v>91</v>
      </c>
      <c r="C42" s="58"/>
      <c r="D42" s="58"/>
      <c r="E42" s="58"/>
      <c r="F42" s="58"/>
      <c r="G42" s="59"/>
    </row>
  </sheetData>
  <sheetProtection/>
  <mergeCells count="3">
    <mergeCell ref="A2:G2"/>
    <mergeCell ref="A3:G3"/>
    <mergeCell ref="B42:G42"/>
  </mergeCells>
  <conditionalFormatting sqref="C33:D33 C36:E39 F37">
    <cfRule type="cellIs" priority="1" dxfId="14" operator="lessThan" stopIfTrue="1">
      <formula>0</formula>
    </cfRule>
  </conditionalFormatting>
  <conditionalFormatting sqref="G37">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9.28125" style="0" bestFit="1" customWidth="1"/>
    <col min="4" max="4" width="13.281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96</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8</v>
      </c>
      <c r="C7" s="10" t="s">
        <v>80</v>
      </c>
      <c r="D7" s="10" t="s">
        <v>9</v>
      </c>
      <c r="E7" s="11">
        <v>472</v>
      </c>
      <c r="F7" s="11">
        <v>5972.1869874</v>
      </c>
      <c r="G7" s="21">
        <f>F7/XDO_?ST_MARKET_VALUE_4?4?*100</f>
        <v>30.090613581405513</v>
      </c>
    </row>
    <row r="8" spans="1:7" ht="15">
      <c r="A8" s="8">
        <v>2</v>
      </c>
      <c r="B8" s="13" t="s">
        <v>10</v>
      </c>
      <c r="C8" s="10" t="s">
        <v>81</v>
      </c>
      <c r="D8" s="10" t="s">
        <v>47</v>
      </c>
      <c r="E8" s="11">
        <v>5</v>
      </c>
      <c r="F8" s="11">
        <v>63.302921399999995</v>
      </c>
      <c r="G8" s="21">
        <f>F8/XDO_?ST_MARKET_VALUE_4?4?*100</f>
        <v>0.3189491136898835</v>
      </c>
    </row>
    <row r="9" spans="1:7" ht="15">
      <c r="A9" s="8"/>
      <c r="B9" s="13"/>
      <c r="C9" s="10"/>
      <c r="D9" s="10"/>
      <c r="E9" s="11"/>
      <c r="F9" s="11"/>
      <c r="G9" s="14"/>
    </row>
    <row r="10" spans="1:7" ht="15">
      <c r="A10" s="8"/>
      <c r="B10" s="9" t="s">
        <v>20</v>
      </c>
      <c r="C10" s="13"/>
      <c r="D10" s="13"/>
      <c r="E10" s="13"/>
      <c r="F10" s="13"/>
      <c r="G10" s="13"/>
    </row>
    <row r="11" spans="1:7" ht="15">
      <c r="A11" s="8">
        <v>3</v>
      </c>
      <c r="B11" s="13" t="s">
        <v>25</v>
      </c>
      <c r="C11" s="10" t="s">
        <v>75</v>
      </c>
      <c r="D11" s="10" t="s">
        <v>26</v>
      </c>
      <c r="E11" s="11">
        <v>395000</v>
      </c>
      <c r="F11" s="11">
        <v>3950</v>
      </c>
      <c r="G11" s="21">
        <f aca="true" t="shared" si="0" ref="G11:G19">F11/XDO_?ST_MARKET_VALUE_4?4?*100</f>
        <v>19.901909283369026</v>
      </c>
    </row>
    <row r="12" spans="1:7" ht="15">
      <c r="A12" s="8">
        <f>A11+1</f>
        <v>4</v>
      </c>
      <c r="B12" s="13" t="s">
        <v>51</v>
      </c>
      <c r="C12" s="10" t="s">
        <v>76</v>
      </c>
      <c r="D12" s="10" t="s">
        <v>63</v>
      </c>
      <c r="E12" s="11">
        <v>365</v>
      </c>
      <c r="F12" s="11">
        <v>3650</v>
      </c>
      <c r="G12" s="21">
        <f t="shared" si="0"/>
        <v>18.390371869442266</v>
      </c>
    </row>
    <row r="13" spans="1:7" ht="15">
      <c r="A13" s="8">
        <f aca="true" t="shared" si="1" ref="A13:A19">A12+1</f>
        <v>5</v>
      </c>
      <c r="B13" s="13" t="s">
        <v>49</v>
      </c>
      <c r="C13" s="10" t="s">
        <v>83</v>
      </c>
      <c r="D13" s="10" t="s">
        <v>64</v>
      </c>
      <c r="E13" s="11">
        <v>280</v>
      </c>
      <c r="F13" s="11">
        <v>2800</v>
      </c>
      <c r="G13" s="21">
        <f t="shared" si="0"/>
        <v>14.107682529983107</v>
      </c>
    </row>
    <row r="14" spans="1:7" ht="15">
      <c r="A14" s="8">
        <f t="shared" si="1"/>
        <v>6</v>
      </c>
      <c r="B14" s="13" t="s">
        <v>21</v>
      </c>
      <c r="C14" s="10" t="s">
        <v>77</v>
      </c>
      <c r="D14" s="10" t="s">
        <v>22</v>
      </c>
      <c r="E14" s="11">
        <v>88</v>
      </c>
      <c r="F14" s="11">
        <v>880</v>
      </c>
      <c r="G14" s="21">
        <f t="shared" si="0"/>
        <v>4.433843080851834</v>
      </c>
    </row>
    <row r="15" spans="1:7" ht="15">
      <c r="A15" s="8">
        <f t="shared" si="1"/>
        <v>7</v>
      </c>
      <c r="B15" s="13" t="s">
        <v>30</v>
      </c>
      <c r="C15" s="10" t="s">
        <v>75</v>
      </c>
      <c r="D15" s="10" t="s">
        <v>39</v>
      </c>
      <c r="E15" s="11">
        <v>80</v>
      </c>
      <c r="F15" s="11">
        <v>395.5390307</v>
      </c>
      <c r="G15" s="21">
        <f t="shared" si="0"/>
        <v>1.9929068119045865</v>
      </c>
    </row>
    <row r="16" spans="1:7" ht="15">
      <c r="A16" s="8">
        <f t="shared" si="1"/>
        <v>8</v>
      </c>
      <c r="B16" s="13" t="s">
        <v>21</v>
      </c>
      <c r="C16" s="10" t="s">
        <v>77</v>
      </c>
      <c r="D16" s="10" t="s">
        <v>32</v>
      </c>
      <c r="E16" s="11">
        <v>8</v>
      </c>
      <c r="F16" s="11">
        <v>80</v>
      </c>
      <c r="G16" s="21">
        <f t="shared" si="0"/>
        <v>0.40307664371380303</v>
      </c>
    </row>
    <row r="17" spans="1:7" ht="15">
      <c r="A17" s="8">
        <f t="shared" si="1"/>
        <v>9</v>
      </c>
      <c r="B17" s="13" t="s">
        <v>23</v>
      </c>
      <c r="C17" s="10" t="s">
        <v>75</v>
      </c>
      <c r="D17" s="10" t="s">
        <v>24</v>
      </c>
      <c r="E17" s="11">
        <v>10</v>
      </c>
      <c r="F17" s="11">
        <v>59.5108554</v>
      </c>
      <c r="G17" s="21">
        <f t="shared" si="0"/>
        <v>0.29984294823961816</v>
      </c>
    </row>
    <row r="18" spans="1:7" s="49" customFormat="1" ht="15">
      <c r="A18" s="44">
        <f t="shared" si="1"/>
        <v>10</v>
      </c>
      <c r="B18" s="45" t="s">
        <v>33</v>
      </c>
      <c r="C18" s="46" t="s">
        <v>79</v>
      </c>
      <c r="D18" s="46" t="s">
        <v>34</v>
      </c>
      <c r="E18" s="47">
        <v>10</v>
      </c>
      <c r="F18" s="47">
        <v>25</v>
      </c>
      <c r="G18" s="48">
        <f t="shared" si="0"/>
        <v>0.12596145116056345</v>
      </c>
    </row>
    <row r="19" spans="1:7" ht="15">
      <c r="A19" s="8">
        <f t="shared" si="1"/>
        <v>11</v>
      </c>
      <c r="B19" s="13" t="s">
        <v>36</v>
      </c>
      <c r="C19" s="10" t="s">
        <v>86</v>
      </c>
      <c r="D19" s="10" t="s">
        <v>37</v>
      </c>
      <c r="E19" s="11">
        <v>1985</v>
      </c>
      <c r="F19" s="11">
        <v>19.85</v>
      </c>
      <c r="G19" s="21">
        <f t="shared" si="0"/>
        <v>0.10001339222148739</v>
      </c>
    </row>
    <row r="20" spans="1:7" ht="15">
      <c r="A20" s="8"/>
      <c r="B20" s="13"/>
      <c r="C20" s="10"/>
      <c r="D20" s="10"/>
      <c r="E20" s="11"/>
      <c r="F20" s="11"/>
      <c r="G20" s="21"/>
    </row>
    <row r="21" spans="1:7" ht="15">
      <c r="A21" s="8"/>
      <c r="B21" s="43" t="s">
        <v>88</v>
      </c>
      <c r="C21" s="10"/>
      <c r="D21" s="10"/>
      <c r="E21" s="11"/>
      <c r="F21" s="11"/>
      <c r="G21" s="21"/>
    </row>
    <row r="22" spans="1:7" ht="15">
      <c r="A22" s="8">
        <v>1</v>
      </c>
      <c r="B22" s="13" t="s">
        <v>12</v>
      </c>
      <c r="C22" s="10" t="s">
        <v>13</v>
      </c>
      <c r="D22" s="10" t="s">
        <v>69</v>
      </c>
      <c r="E22" s="11">
        <v>50</v>
      </c>
      <c r="F22" s="11">
        <v>243.15574030000002</v>
      </c>
      <c r="G22" s="21">
        <f>F22/XDO_?ST_MARKET_VALUE_4?4?*100</f>
        <v>1.2251299962483642</v>
      </c>
    </row>
    <row r="23" spans="1:7" ht="15">
      <c r="A23" s="8">
        <v>2</v>
      </c>
      <c r="B23" s="13" t="s">
        <v>16</v>
      </c>
      <c r="C23" s="10" t="s">
        <v>99</v>
      </c>
      <c r="D23" s="10" t="s">
        <v>70</v>
      </c>
      <c r="E23" s="11">
        <v>25</v>
      </c>
      <c r="F23" s="11">
        <v>122.38544519999999</v>
      </c>
      <c r="G23" s="21">
        <f>F23/XDO_?ST_MARKET_VALUE_4?4?*100</f>
        <v>0.6166339311329445</v>
      </c>
    </row>
    <row r="24" spans="1:7" ht="15">
      <c r="A24" s="8">
        <v>3</v>
      </c>
      <c r="B24" s="13" t="s">
        <v>17</v>
      </c>
      <c r="C24" s="10" t="s">
        <v>13</v>
      </c>
      <c r="D24" s="10" t="s">
        <v>72</v>
      </c>
      <c r="E24" s="11">
        <v>25</v>
      </c>
      <c r="F24" s="11">
        <v>121.795679</v>
      </c>
      <c r="G24" s="21">
        <f>F24/XDO_?ST_MARKET_VALUE_4?4?*100</f>
        <v>0.6136624188770466</v>
      </c>
    </row>
    <row r="25" spans="1:7" ht="15">
      <c r="A25" s="8">
        <v>4</v>
      </c>
      <c r="B25" s="50" t="s">
        <v>89</v>
      </c>
      <c r="C25" s="10" t="s">
        <v>13</v>
      </c>
      <c r="D25" s="10" t="s">
        <v>71</v>
      </c>
      <c r="E25" s="11">
        <v>24</v>
      </c>
      <c r="F25" s="11">
        <v>117.5965733</v>
      </c>
      <c r="G25" s="21">
        <f>F25/XDO_?ST_MARKET_VALUE_4?4?*100</f>
        <v>0.5925054009751028</v>
      </c>
    </row>
    <row r="26" spans="1:7" ht="15">
      <c r="A26" s="8"/>
      <c r="B26" s="13"/>
      <c r="C26" s="10"/>
      <c r="D26" s="10"/>
      <c r="E26" s="11"/>
      <c r="F26" s="11"/>
      <c r="G26" s="21"/>
    </row>
    <row r="27" spans="1:7" ht="15">
      <c r="A27" s="24"/>
      <c r="B27" s="25" t="s">
        <v>40</v>
      </c>
      <c r="C27" s="26"/>
      <c r="D27" s="26"/>
      <c r="E27" s="27">
        <v>0</v>
      </c>
      <c r="F27" s="27">
        <f>SUM(F6:F25)</f>
        <v>18500.323232700004</v>
      </c>
      <c r="G27" s="28">
        <f>SUM(G7:G25)</f>
        <v>93.21310245321513</v>
      </c>
    </row>
    <row r="28" spans="1:7" ht="15">
      <c r="A28" s="3"/>
      <c r="B28" s="9" t="s">
        <v>41</v>
      </c>
      <c r="C28" s="4"/>
      <c r="D28" s="4"/>
      <c r="E28" s="5"/>
      <c r="F28" s="6"/>
      <c r="G28" s="7"/>
    </row>
    <row r="29" spans="1:7" ht="15">
      <c r="A29" s="8"/>
      <c r="B29" s="13" t="s">
        <v>41</v>
      </c>
      <c r="C29" s="10"/>
      <c r="D29" s="10"/>
      <c r="E29" s="11"/>
      <c r="F29" s="11">
        <v>1288.077662</v>
      </c>
      <c r="G29" s="21">
        <v>6.49</v>
      </c>
    </row>
    <row r="30" spans="1:7" ht="15">
      <c r="A30" s="24"/>
      <c r="B30" s="25" t="s">
        <v>40</v>
      </c>
      <c r="C30" s="26"/>
      <c r="D30" s="26"/>
      <c r="E30" s="34"/>
      <c r="F30" s="27">
        <v>1288.078</v>
      </c>
      <c r="G30" s="28">
        <v>6.49</v>
      </c>
    </row>
    <row r="31" spans="1:7" ht="15">
      <c r="A31" s="15"/>
      <c r="B31" s="18" t="s">
        <v>42</v>
      </c>
      <c r="C31" s="16"/>
      <c r="D31" s="16"/>
      <c r="E31" s="17"/>
      <c r="F31" s="19"/>
      <c r="G31" s="20"/>
    </row>
    <row r="32" spans="1:7" ht="15">
      <c r="A32" s="15"/>
      <c r="B32" s="18" t="s">
        <v>43</v>
      </c>
      <c r="C32" s="16"/>
      <c r="D32" s="16"/>
      <c r="E32" s="17"/>
      <c r="F32" s="11">
        <f>XDO_?ST_MARKET_VALUE_4?4?-XDO_?ST_MARKET_VALUE_3?4?-XDO_?ST_TOTAL_MARKET_VALUE?4?</f>
        <v>58.94076729999506</v>
      </c>
      <c r="G32" s="21">
        <f>XDO_?ST_LEFT_MARKET_VAL?4?/XDO_?ST_MARKET_VALUE_4?4?*100</f>
        <v>0.29697058326497855</v>
      </c>
    </row>
    <row r="33" spans="1:7" ht="15">
      <c r="A33" s="24"/>
      <c r="B33" s="35" t="s">
        <v>40</v>
      </c>
      <c r="C33" s="26"/>
      <c r="D33" s="26"/>
      <c r="E33" s="34"/>
      <c r="F33" s="27">
        <v>58.94076729999506</v>
      </c>
      <c r="G33" s="28">
        <v>0.29697058326497855</v>
      </c>
    </row>
    <row r="34" spans="1:7" ht="15">
      <c r="A34" s="36"/>
      <c r="B34" s="38" t="s">
        <v>44</v>
      </c>
      <c r="C34" s="37"/>
      <c r="D34" s="37"/>
      <c r="E34" s="37"/>
      <c r="F34" s="22">
        <v>19847.342</v>
      </c>
      <c r="G34" s="23" t="s">
        <v>45</v>
      </c>
    </row>
    <row r="36" spans="1:7" ht="27.75" customHeight="1">
      <c r="A36" s="51" t="s">
        <v>92</v>
      </c>
      <c r="B36" s="58" t="s">
        <v>91</v>
      </c>
      <c r="C36" s="58"/>
      <c r="D36" s="58"/>
      <c r="E36" s="58"/>
      <c r="F36" s="58"/>
      <c r="G36" s="59"/>
    </row>
  </sheetData>
  <sheetProtection/>
  <mergeCells count="3">
    <mergeCell ref="A2:G2"/>
    <mergeCell ref="A3:G3"/>
    <mergeCell ref="B36:G36"/>
  </mergeCells>
  <conditionalFormatting sqref="C27:D27 C30:E33 F31">
    <cfRule type="cellIs" priority="1" dxfId="14" operator="lessThan" stopIfTrue="1">
      <formula>0</formula>
    </cfRule>
  </conditionalFormatting>
  <conditionalFormatting sqref="G31">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0"/>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9.28125" style="0" bestFit="1" customWidth="1"/>
    <col min="4" max="4" width="13.5742187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97</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8</v>
      </c>
      <c r="C7" s="10" t="s">
        <v>80</v>
      </c>
      <c r="D7" s="10" t="s">
        <v>9</v>
      </c>
      <c r="E7" s="11">
        <v>230</v>
      </c>
      <c r="F7" s="11">
        <v>2918.6350117</v>
      </c>
      <c r="G7" s="21">
        <f>F7/XDO_?ST_MARKET_VALUE_4?5?*100</f>
        <v>17.701614928203064</v>
      </c>
    </row>
    <row r="8" spans="1:7" ht="15">
      <c r="A8" s="8">
        <v>2</v>
      </c>
      <c r="B8" s="13" t="s">
        <v>14</v>
      </c>
      <c r="C8" s="10" t="s">
        <v>85</v>
      </c>
      <c r="D8" s="10" t="s">
        <v>65</v>
      </c>
      <c r="E8" s="11">
        <v>200</v>
      </c>
      <c r="F8" s="11">
        <v>2048.7039115000002</v>
      </c>
      <c r="G8" s="21">
        <f>F8/XDO_?ST_MARKET_VALUE_4?5?*100</f>
        <v>12.425454912278715</v>
      </c>
    </row>
    <row r="9" spans="1:7" ht="15">
      <c r="A9" s="8">
        <v>3</v>
      </c>
      <c r="B9" s="13" t="s">
        <v>10</v>
      </c>
      <c r="C9" s="10" t="s">
        <v>81</v>
      </c>
      <c r="D9" s="10" t="s">
        <v>47</v>
      </c>
      <c r="E9" s="11">
        <v>77</v>
      </c>
      <c r="F9" s="11">
        <v>974.8649899</v>
      </c>
      <c r="G9" s="21">
        <f>F9/XDO_?ST_MARKET_VALUE_4?5?*100</f>
        <v>5.912587421523792</v>
      </c>
    </row>
    <row r="10" spans="1:7" ht="15">
      <c r="A10" s="8">
        <v>4</v>
      </c>
      <c r="B10" s="13" t="s">
        <v>18</v>
      </c>
      <c r="C10" s="10" t="s">
        <v>78</v>
      </c>
      <c r="D10" s="10" t="s">
        <v>19</v>
      </c>
      <c r="E10" s="11">
        <v>150000</v>
      </c>
      <c r="F10" s="11">
        <v>592.10519</v>
      </c>
      <c r="G10" s="21">
        <f>F10/XDO_?ST_MARKET_VALUE_4?5?*100</f>
        <v>3.591136962434223</v>
      </c>
    </row>
    <row r="11" spans="1:7" ht="15">
      <c r="A11" s="8"/>
      <c r="B11" s="13"/>
      <c r="C11" s="10"/>
      <c r="D11" s="10"/>
      <c r="E11" s="11"/>
      <c r="F11" s="11"/>
      <c r="G11" s="14"/>
    </row>
    <row r="12" spans="1:7" ht="15">
      <c r="A12" s="8"/>
      <c r="B12" s="9" t="s">
        <v>20</v>
      </c>
      <c r="C12" s="13"/>
      <c r="D12" s="13"/>
      <c r="E12" s="13"/>
      <c r="F12" s="13"/>
      <c r="G12" s="13"/>
    </row>
    <row r="13" spans="1:7" ht="15">
      <c r="A13" s="8">
        <v>5</v>
      </c>
      <c r="B13" s="13" t="s">
        <v>21</v>
      </c>
      <c r="C13" s="10" t="s">
        <v>77</v>
      </c>
      <c r="D13" s="10" t="s">
        <v>35</v>
      </c>
      <c r="E13" s="11">
        <v>98</v>
      </c>
      <c r="F13" s="11">
        <v>980</v>
      </c>
      <c r="G13" s="21">
        <f aca="true" t="shared" si="0" ref="G13:G23">F13/XDO_?ST_MARKET_VALUE_4?5?*100</f>
        <v>5.9437314224277245</v>
      </c>
    </row>
    <row r="14" spans="1:7" ht="15">
      <c r="A14" s="8">
        <f>A13+1</f>
        <v>6</v>
      </c>
      <c r="B14" s="13" t="s">
        <v>51</v>
      </c>
      <c r="C14" s="10" t="s">
        <v>76</v>
      </c>
      <c r="D14" s="10" t="s">
        <v>66</v>
      </c>
      <c r="E14" s="11">
        <v>100</v>
      </c>
      <c r="F14" s="11">
        <v>850.6221214</v>
      </c>
      <c r="G14" s="21">
        <f t="shared" si="0"/>
        <v>5.159050440385011</v>
      </c>
    </row>
    <row r="15" spans="1:7" ht="15">
      <c r="A15" s="8">
        <f aca="true" t="shared" si="1" ref="A15:A23">A14+1</f>
        <v>7</v>
      </c>
      <c r="B15" s="13" t="s">
        <v>30</v>
      </c>
      <c r="C15" s="10" t="s">
        <v>75</v>
      </c>
      <c r="D15" s="10" t="s">
        <v>31</v>
      </c>
      <c r="E15" s="11">
        <v>146</v>
      </c>
      <c r="F15" s="11">
        <v>722.9766165999999</v>
      </c>
      <c r="G15" s="21">
        <f t="shared" si="0"/>
        <v>4.384876360985614</v>
      </c>
    </row>
    <row r="16" spans="1:7" ht="15">
      <c r="A16" s="8">
        <f t="shared" si="1"/>
        <v>8</v>
      </c>
      <c r="B16" s="13" t="s">
        <v>51</v>
      </c>
      <c r="C16" s="10" t="s">
        <v>76</v>
      </c>
      <c r="D16" s="10" t="s">
        <v>67</v>
      </c>
      <c r="E16" s="11">
        <v>180</v>
      </c>
      <c r="F16" s="11">
        <v>455.3778831</v>
      </c>
      <c r="G16" s="21">
        <f t="shared" si="0"/>
        <v>2.761881462102132</v>
      </c>
    </row>
    <row r="17" spans="1:7" ht="15">
      <c r="A17" s="8">
        <f t="shared" si="1"/>
        <v>9</v>
      </c>
      <c r="B17" s="13" t="s">
        <v>21</v>
      </c>
      <c r="C17" s="10" t="s">
        <v>77</v>
      </c>
      <c r="D17" s="10" t="s">
        <v>38</v>
      </c>
      <c r="E17" s="11">
        <v>43</v>
      </c>
      <c r="F17" s="11">
        <v>430</v>
      </c>
      <c r="G17" s="21">
        <f t="shared" si="0"/>
        <v>2.607963787391757</v>
      </c>
    </row>
    <row r="18" spans="1:7" s="49" customFormat="1" ht="15">
      <c r="A18" s="44">
        <f t="shared" si="1"/>
        <v>10</v>
      </c>
      <c r="B18" s="45" t="s">
        <v>33</v>
      </c>
      <c r="C18" s="46" t="s">
        <v>79</v>
      </c>
      <c r="D18" s="46" t="s">
        <v>34</v>
      </c>
      <c r="E18" s="47">
        <v>165</v>
      </c>
      <c r="F18" s="47">
        <v>412.5</v>
      </c>
      <c r="G18" s="48">
        <f t="shared" si="0"/>
        <v>2.501825726276976</v>
      </c>
    </row>
    <row r="19" spans="1:7" ht="15">
      <c r="A19" s="8">
        <f t="shared" si="1"/>
        <v>11</v>
      </c>
      <c r="B19" s="13" t="s">
        <v>21</v>
      </c>
      <c r="C19" s="10" t="s">
        <v>77</v>
      </c>
      <c r="D19" s="10" t="s">
        <v>68</v>
      </c>
      <c r="E19" s="11">
        <v>125</v>
      </c>
      <c r="F19" s="11">
        <v>250</v>
      </c>
      <c r="G19" s="21">
        <f t="shared" si="0"/>
        <v>1.51625801592544</v>
      </c>
    </row>
    <row r="20" spans="1:7" ht="15">
      <c r="A20" s="8">
        <f t="shared" si="1"/>
        <v>12</v>
      </c>
      <c r="B20" s="13" t="s">
        <v>21</v>
      </c>
      <c r="C20" s="10" t="s">
        <v>77</v>
      </c>
      <c r="D20" s="10" t="s">
        <v>32</v>
      </c>
      <c r="E20" s="11">
        <v>8</v>
      </c>
      <c r="F20" s="11">
        <v>80</v>
      </c>
      <c r="G20" s="21">
        <f t="shared" si="0"/>
        <v>0.48520256509614085</v>
      </c>
    </row>
    <row r="21" spans="1:7" ht="15">
      <c r="A21" s="8">
        <f t="shared" si="1"/>
        <v>13</v>
      </c>
      <c r="B21" s="13" t="s">
        <v>57</v>
      </c>
      <c r="C21" s="10" t="s">
        <v>84</v>
      </c>
      <c r="D21" s="10" t="s">
        <v>58</v>
      </c>
      <c r="E21" s="11">
        <v>100</v>
      </c>
      <c r="F21" s="11">
        <v>66.5167808</v>
      </c>
      <c r="G21" s="21">
        <f t="shared" si="0"/>
        <v>0.4034264083262217</v>
      </c>
    </row>
    <row r="22" spans="1:7" ht="15">
      <c r="A22" s="8">
        <f t="shared" si="1"/>
        <v>14</v>
      </c>
      <c r="B22" s="13" t="s">
        <v>21</v>
      </c>
      <c r="C22" s="10" t="s">
        <v>77</v>
      </c>
      <c r="D22" s="10" t="s">
        <v>22</v>
      </c>
      <c r="E22" s="11">
        <v>4</v>
      </c>
      <c r="F22" s="11">
        <v>40</v>
      </c>
      <c r="G22" s="21">
        <f t="shared" si="0"/>
        <v>0.24260128254807042</v>
      </c>
    </row>
    <row r="23" spans="1:7" ht="15">
      <c r="A23" s="8">
        <f t="shared" si="1"/>
        <v>15</v>
      </c>
      <c r="B23" s="13" t="s">
        <v>55</v>
      </c>
      <c r="C23" s="10" t="s">
        <v>82</v>
      </c>
      <c r="D23" s="10" t="s">
        <v>59</v>
      </c>
      <c r="E23" s="11">
        <v>2.5</v>
      </c>
      <c r="F23" s="11">
        <v>25</v>
      </c>
      <c r="G23" s="21">
        <f t="shared" si="0"/>
        <v>0.151625801592544</v>
      </c>
    </row>
    <row r="24" spans="1:7" ht="15">
      <c r="A24" s="8"/>
      <c r="B24" s="13"/>
      <c r="C24" s="10"/>
      <c r="D24" s="10"/>
      <c r="E24" s="11"/>
      <c r="F24" s="11"/>
      <c r="G24" s="21"/>
    </row>
    <row r="25" spans="1:7" ht="15">
      <c r="A25" s="8"/>
      <c r="B25" s="43" t="s">
        <v>88</v>
      </c>
      <c r="C25" s="10"/>
      <c r="D25" s="10"/>
      <c r="E25" s="11"/>
      <c r="F25" s="11"/>
      <c r="G25" s="21"/>
    </row>
    <row r="26" spans="1:7" ht="15">
      <c r="A26" s="8">
        <v>1</v>
      </c>
      <c r="B26" s="13" t="s">
        <v>12</v>
      </c>
      <c r="C26" s="10" t="s">
        <v>13</v>
      </c>
      <c r="D26" s="10" t="s">
        <v>69</v>
      </c>
      <c r="E26" s="11">
        <v>80</v>
      </c>
      <c r="F26" s="11">
        <v>389.0491845</v>
      </c>
      <c r="G26" s="21">
        <f>F26/XDO_?ST_MARKET_VALUE_4?5?*100</f>
        <v>2.3595957783495223</v>
      </c>
    </row>
    <row r="27" spans="1:7" ht="15">
      <c r="A27" s="8">
        <v>2</v>
      </c>
      <c r="B27" s="13" t="s">
        <v>17</v>
      </c>
      <c r="C27" s="10" t="s">
        <v>13</v>
      </c>
      <c r="D27" s="10" t="s">
        <v>72</v>
      </c>
      <c r="E27" s="11">
        <v>79</v>
      </c>
      <c r="F27" s="11">
        <v>384.87434549999995</v>
      </c>
      <c r="G27" s="21">
        <f>F27/XDO_?ST_MARKET_VALUE_4?5?*100</f>
        <v>2.334275245953729</v>
      </c>
    </row>
    <row r="28" spans="1:7" ht="15">
      <c r="A28" s="8">
        <v>3</v>
      </c>
      <c r="B28" s="50" t="s">
        <v>89</v>
      </c>
      <c r="C28" s="10" t="s">
        <v>13</v>
      </c>
      <c r="D28" s="10" t="s">
        <v>71</v>
      </c>
      <c r="E28" s="11">
        <v>75</v>
      </c>
      <c r="F28" s="11">
        <v>367.48928</v>
      </c>
      <c r="G28" s="21">
        <f>F28/XDO_?ST_MARKET_VALUE_4?5?*100</f>
        <v>2.228834266266674</v>
      </c>
    </row>
    <row r="29" spans="1:7" ht="15">
      <c r="A29" s="8">
        <v>4</v>
      </c>
      <c r="B29" s="13" t="s">
        <v>16</v>
      </c>
      <c r="C29" s="10" t="s">
        <v>99</v>
      </c>
      <c r="D29" s="10" t="s">
        <v>70</v>
      </c>
      <c r="E29" s="11">
        <v>72</v>
      </c>
      <c r="F29" s="11">
        <v>352.4700822</v>
      </c>
      <c r="G29" s="21">
        <f>F29/XDO_?ST_MARKET_VALUE_4?5?*100</f>
        <v>2.137742350038595</v>
      </c>
    </row>
    <row r="30" spans="1:7" ht="15">
      <c r="A30" s="8"/>
      <c r="B30" s="13"/>
      <c r="C30" s="10"/>
      <c r="D30" s="10"/>
      <c r="E30" s="11"/>
      <c r="F30" s="11"/>
      <c r="G30" s="21"/>
    </row>
    <row r="31" spans="1:7" ht="15">
      <c r="A31" s="24"/>
      <c r="B31" s="25" t="s">
        <v>40</v>
      </c>
      <c r="C31" s="26"/>
      <c r="D31" s="26"/>
      <c r="E31" s="27">
        <v>0</v>
      </c>
      <c r="F31" s="27">
        <f>SUM(F7:F29)</f>
        <v>12341.1853972</v>
      </c>
      <c r="G31" s="28">
        <f>SUM(XDO_?PER_ASSETS_1?5?)</f>
        <v>74.84968513810595</v>
      </c>
    </row>
    <row r="32" spans="1:7" ht="15">
      <c r="A32" s="3"/>
      <c r="B32" s="9" t="s">
        <v>41</v>
      </c>
      <c r="C32" s="4"/>
      <c r="D32" s="4"/>
      <c r="E32" s="5"/>
      <c r="F32" s="6"/>
      <c r="G32" s="7"/>
    </row>
    <row r="33" spans="1:7" ht="15">
      <c r="A33" s="8"/>
      <c r="B33" s="13" t="s">
        <v>41</v>
      </c>
      <c r="C33" s="10"/>
      <c r="D33" s="10"/>
      <c r="E33" s="11"/>
      <c r="F33" s="11">
        <v>4108.0866944</v>
      </c>
      <c r="G33" s="21">
        <v>24.92</v>
      </c>
    </row>
    <row r="34" spans="1:7" ht="15">
      <c r="A34" s="24"/>
      <c r="B34" s="25" t="s">
        <v>40</v>
      </c>
      <c r="C34" s="26"/>
      <c r="D34" s="26"/>
      <c r="E34" s="34"/>
      <c r="F34" s="27">
        <v>4108.087</v>
      </c>
      <c r="G34" s="28">
        <v>24.92</v>
      </c>
    </row>
    <row r="35" spans="1:7" ht="15">
      <c r="A35" s="15"/>
      <c r="B35" s="18" t="s">
        <v>42</v>
      </c>
      <c r="C35" s="16"/>
      <c r="D35" s="16"/>
      <c r="E35" s="17"/>
      <c r="F35" s="19"/>
      <c r="G35" s="20"/>
    </row>
    <row r="36" spans="1:7" ht="15">
      <c r="A36" s="15"/>
      <c r="B36" s="18" t="s">
        <v>43</v>
      </c>
      <c r="C36" s="16"/>
      <c r="D36" s="16"/>
      <c r="E36" s="17"/>
      <c r="F36" s="11">
        <f>XDO_?ST_MARKET_VALUE_4?5?-F33-XDO_?ST_TOTAL_MARKET_VALUE?5?</f>
        <v>38.686908399997264</v>
      </c>
      <c r="G36" s="21">
        <f>XDO_?ST_LEFT_MARKET_VAL?5?/XDO_?ST_MARKET_VALUE_4?5?*100</f>
        <v>0.23463733989147637</v>
      </c>
    </row>
    <row r="37" spans="1:7" ht="15">
      <c r="A37" s="24"/>
      <c r="B37" s="35" t="s">
        <v>40</v>
      </c>
      <c r="C37" s="26"/>
      <c r="D37" s="26"/>
      <c r="E37" s="34"/>
      <c r="F37" s="27">
        <v>38.686908399997264</v>
      </c>
      <c r="G37" s="28">
        <v>0.23463733989147637</v>
      </c>
    </row>
    <row r="38" spans="1:7" ht="15">
      <c r="A38" s="36"/>
      <c r="B38" s="38" t="s">
        <v>44</v>
      </c>
      <c r="C38" s="37"/>
      <c r="D38" s="37"/>
      <c r="E38" s="37"/>
      <c r="F38" s="22">
        <v>16487.959</v>
      </c>
      <c r="G38" s="23" t="s">
        <v>45</v>
      </c>
    </row>
    <row r="40" spans="1:7" ht="28.5" customHeight="1">
      <c r="A40" s="51" t="s">
        <v>92</v>
      </c>
      <c r="B40" s="58" t="s">
        <v>91</v>
      </c>
      <c r="C40" s="58"/>
      <c r="D40" s="58"/>
      <c r="E40" s="58"/>
      <c r="F40" s="58"/>
      <c r="G40" s="59"/>
    </row>
  </sheetData>
  <sheetProtection/>
  <mergeCells count="3">
    <mergeCell ref="A2:G2"/>
    <mergeCell ref="A3:G3"/>
    <mergeCell ref="B40:G40"/>
  </mergeCells>
  <conditionalFormatting sqref="C31:D31 C34:E37 F35">
    <cfRule type="cellIs" priority="1" dxfId="14" operator="lessThan" stopIfTrue="1">
      <formula>0</formula>
    </cfRule>
  </conditionalFormatting>
  <conditionalFormatting sqref="G35">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6"/>
  <sheetViews>
    <sheetView zoomScalePageLayoutView="0" workbookViewId="0" topLeftCell="A1">
      <selection activeCell="B6" sqref="B6"/>
    </sheetView>
  </sheetViews>
  <sheetFormatPr defaultColWidth="9.140625" defaultRowHeight="15"/>
  <cols>
    <col min="1" max="1" width="7.140625" style="0" bestFit="1" customWidth="1"/>
    <col min="2" max="2" width="39.57421875" style="0" bestFit="1" customWidth="1"/>
    <col min="3" max="3" width="19.28125" style="0" bestFit="1" customWidth="1"/>
    <col min="4" max="4" width="13.281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53" t="s">
        <v>98</v>
      </c>
      <c r="B2" s="53"/>
      <c r="C2" s="53"/>
      <c r="D2" s="53"/>
      <c r="E2" s="53"/>
      <c r="F2" s="53"/>
      <c r="G2" s="53"/>
    </row>
    <row r="3" spans="1:7" ht="15">
      <c r="A3" s="54" t="s">
        <v>0</v>
      </c>
      <c r="B3" s="54"/>
      <c r="C3" s="54"/>
      <c r="D3" s="54"/>
      <c r="E3" s="54"/>
      <c r="F3" s="54"/>
      <c r="G3" s="54"/>
    </row>
    <row r="4" spans="1:7" ht="26.25" customHeight="1">
      <c r="A4" s="29" t="s">
        <v>1</v>
      </c>
      <c r="B4" s="30" t="s">
        <v>2</v>
      </c>
      <c r="C4" s="30" t="s">
        <v>3</v>
      </c>
      <c r="D4" s="31" t="s">
        <v>4</v>
      </c>
      <c r="E4" s="31" t="s">
        <v>5</v>
      </c>
      <c r="F4" s="32" t="s">
        <v>6</v>
      </c>
      <c r="G4" s="33" t="s">
        <v>7</v>
      </c>
    </row>
    <row r="5" spans="1:7" ht="15">
      <c r="A5" s="3"/>
      <c r="B5" s="4"/>
      <c r="C5" s="4"/>
      <c r="D5" s="4"/>
      <c r="E5" s="5"/>
      <c r="F5" s="6"/>
      <c r="G5" s="7"/>
    </row>
    <row r="6" spans="1:7" ht="15">
      <c r="A6" s="8"/>
      <c r="B6" s="52" t="s">
        <v>100</v>
      </c>
      <c r="C6" s="10"/>
      <c r="D6" s="10"/>
      <c r="E6" s="11"/>
      <c r="F6" s="11"/>
      <c r="G6" s="12"/>
    </row>
    <row r="7" spans="1:7" ht="15">
      <c r="A7" s="8">
        <v>1</v>
      </c>
      <c r="B7" s="13" t="s">
        <v>18</v>
      </c>
      <c r="C7" s="10" t="s">
        <v>78</v>
      </c>
      <c r="D7" s="10" t="s">
        <v>46</v>
      </c>
      <c r="E7" s="11">
        <v>340000</v>
      </c>
      <c r="F7" s="11">
        <v>3400</v>
      </c>
      <c r="G7" s="21">
        <f>F7/XDO_?ST_MARKET_VALUE_4?6?*100</f>
        <v>18.33915241831391</v>
      </c>
    </row>
    <row r="8" spans="1:7" ht="15">
      <c r="A8" s="8">
        <v>2</v>
      </c>
      <c r="B8" s="13" t="s">
        <v>8</v>
      </c>
      <c r="C8" s="10" t="s">
        <v>80</v>
      </c>
      <c r="D8" s="10" t="s">
        <v>9</v>
      </c>
      <c r="E8" s="11">
        <v>215</v>
      </c>
      <c r="F8" s="11">
        <v>2728.28925</v>
      </c>
      <c r="G8" s="21">
        <f>F8/XDO_?ST_MARKET_VALUE_4?6?*100</f>
        <v>14.716033057940395</v>
      </c>
    </row>
    <row r="9" spans="1:7" ht="15">
      <c r="A9" s="8">
        <v>3</v>
      </c>
      <c r="B9" s="13" t="s">
        <v>10</v>
      </c>
      <c r="C9" s="10" t="s">
        <v>81</v>
      </c>
      <c r="D9" s="10" t="s">
        <v>47</v>
      </c>
      <c r="E9" s="11">
        <v>125</v>
      </c>
      <c r="F9" s="11">
        <v>1582.5730356</v>
      </c>
      <c r="G9" s="21">
        <f>F9/XDO_?ST_MARKET_VALUE_4?6?*100</f>
        <v>8.53619062146533</v>
      </c>
    </row>
    <row r="10" spans="1:7" ht="15">
      <c r="A10" s="8">
        <v>4</v>
      </c>
      <c r="B10" s="13" t="s">
        <v>18</v>
      </c>
      <c r="C10" s="10" t="s">
        <v>78</v>
      </c>
      <c r="D10" s="10" t="s">
        <v>19</v>
      </c>
      <c r="E10" s="11">
        <v>70000</v>
      </c>
      <c r="F10" s="11">
        <v>276.315755</v>
      </c>
      <c r="G10" s="21">
        <f>F10/XDO_?ST_MARKET_VALUE_4?6?*100</f>
        <v>1.4904108078019072</v>
      </c>
    </row>
    <row r="11" spans="1:7" ht="15">
      <c r="A11" s="8"/>
      <c r="B11" s="13"/>
      <c r="C11" s="10"/>
      <c r="D11" s="10"/>
      <c r="E11" s="11"/>
      <c r="F11" s="11"/>
      <c r="G11" s="14"/>
    </row>
    <row r="12" spans="1:7" ht="15">
      <c r="A12" s="8"/>
      <c r="B12" s="9" t="s">
        <v>20</v>
      </c>
      <c r="C12" s="13"/>
      <c r="D12" s="13"/>
      <c r="E12" s="13"/>
      <c r="F12" s="13"/>
      <c r="G12" s="13"/>
    </row>
    <row r="13" spans="1:7" ht="15">
      <c r="A13" s="8">
        <v>5</v>
      </c>
      <c r="B13" s="13" t="s">
        <v>51</v>
      </c>
      <c r="C13" s="10" t="s">
        <v>76</v>
      </c>
      <c r="D13" s="10" t="s">
        <v>61</v>
      </c>
      <c r="E13" s="11">
        <v>410</v>
      </c>
      <c r="F13" s="11">
        <v>4100</v>
      </c>
      <c r="G13" s="21">
        <f aca="true" t="shared" si="0" ref="G13:G19">F13/XDO_?ST_MARKET_VALUE_4?6?*100</f>
        <v>22.114860269143243</v>
      </c>
    </row>
    <row r="14" spans="1:7" ht="15">
      <c r="A14" s="8">
        <f aca="true" t="shared" si="1" ref="A14:A19">A13+1</f>
        <v>6</v>
      </c>
      <c r="B14" s="13" t="s">
        <v>49</v>
      </c>
      <c r="C14" s="10" t="s">
        <v>83</v>
      </c>
      <c r="D14" s="10" t="s">
        <v>62</v>
      </c>
      <c r="E14" s="11">
        <v>160</v>
      </c>
      <c r="F14" s="11">
        <v>1600</v>
      </c>
      <c r="G14" s="21">
        <f t="shared" si="0"/>
        <v>8.630189373324193</v>
      </c>
    </row>
    <row r="15" spans="1:7" ht="15">
      <c r="A15" s="8">
        <f t="shared" si="1"/>
        <v>7</v>
      </c>
      <c r="B15" s="13" t="s">
        <v>49</v>
      </c>
      <c r="C15" s="10" t="s">
        <v>83</v>
      </c>
      <c r="D15" s="10" t="s">
        <v>54</v>
      </c>
      <c r="E15" s="11">
        <v>100</v>
      </c>
      <c r="F15" s="11">
        <v>1000</v>
      </c>
      <c r="G15" s="21">
        <f t="shared" si="0"/>
        <v>5.39386835832762</v>
      </c>
    </row>
    <row r="16" spans="1:7" ht="15">
      <c r="A16" s="8">
        <f t="shared" si="1"/>
        <v>8</v>
      </c>
      <c r="B16" s="13" t="s">
        <v>21</v>
      </c>
      <c r="C16" s="10" t="s">
        <v>77</v>
      </c>
      <c r="D16" s="10" t="s">
        <v>38</v>
      </c>
      <c r="E16" s="11">
        <v>43</v>
      </c>
      <c r="F16" s="11">
        <v>430</v>
      </c>
      <c r="G16" s="21">
        <f t="shared" si="0"/>
        <v>2.319363394080877</v>
      </c>
    </row>
    <row r="17" spans="1:7" ht="15">
      <c r="A17" s="8">
        <f t="shared" si="1"/>
        <v>9</v>
      </c>
      <c r="B17" s="13" t="s">
        <v>21</v>
      </c>
      <c r="C17" s="10" t="s">
        <v>77</v>
      </c>
      <c r="D17" s="10" t="s">
        <v>32</v>
      </c>
      <c r="E17" s="11">
        <v>24</v>
      </c>
      <c r="F17" s="11">
        <v>240</v>
      </c>
      <c r="G17" s="21">
        <f t="shared" si="0"/>
        <v>1.294528405998629</v>
      </c>
    </row>
    <row r="18" spans="1:7" ht="15">
      <c r="A18" s="8">
        <f t="shared" si="1"/>
        <v>10</v>
      </c>
      <c r="B18" s="13" t="s">
        <v>57</v>
      </c>
      <c r="C18" s="10" t="s">
        <v>84</v>
      </c>
      <c r="D18" s="10" t="s">
        <v>58</v>
      </c>
      <c r="E18" s="11">
        <v>100</v>
      </c>
      <c r="F18" s="11">
        <v>66.5167808</v>
      </c>
      <c r="G18" s="21">
        <f t="shared" si="0"/>
        <v>0.3587827592549342</v>
      </c>
    </row>
    <row r="19" spans="1:7" s="49" customFormat="1" ht="15">
      <c r="A19" s="44">
        <f t="shared" si="1"/>
        <v>11</v>
      </c>
      <c r="B19" s="45" t="s">
        <v>33</v>
      </c>
      <c r="C19" s="46" t="s">
        <v>79</v>
      </c>
      <c r="D19" s="46" t="s">
        <v>34</v>
      </c>
      <c r="E19" s="47">
        <v>24</v>
      </c>
      <c r="F19" s="47">
        <v>60</v>
      </c>
      <c r="G19" s="48">
        <f t="shared" si="0"/>
        <v>0.32363210149965727</v>
      </c>
    </row>
    <row r="20" spans="1:7" ht="15">
      <c r="A20" s="8"/>
      <c r="B20" s="13"/>
      <c r="C20" s="10"/>
      <c r="D20" s="10"/>
      <c r="E20" s="11"/>
      <c r="F20" s="11"/>
      <c r="G20" s="21"/>
    </row>
    <row r="21" spans="1:7" ht="15">
      <c r="A21" s="8"/>
      <c r="B21" s="43" t="s">
        <v>88</v>
      </c>
      <c r="C21" s="10"/>
      <c r="D21" s="10"/>
      <c r="E21" s="11"/>
      <c r="F21" s="11"/>
      <c r="G21" s="21"/>
    </row>
    <row r="22" spans="1:7" ht="15">
      <c r="A22" s="8">
        <v>1</v>
      </c>
      <c r="B22" s="13" t="s">
        <v>12</v>
      </c>
      <c r="C22" s="10" t="s">
        <v>13</v>
      </c>
      <c r="D22" s="10" t="s">
        <v>69</v>
      </c>
      <c r="E22" s="11">
        <v>78</v>
      </c>
      <c r="F22" s="11">
        <v>379.3229549</v>
      </c>
      <c r="G22" s="21">
        <f>F22/XDO_?ST_MARKET_VALUE_4?6?*100</f>
        <v>2.046018084022445</v>
      </c>
    </row>
    <row r="23" spans="1:7" ht="15">
      <c r="A23" s="8">
        <v>2</v>
      </c>
      <c r="B23" s="13" t="s">
        <v>16</v>
      </c>
      <c r="C23" s="10" t="s">
        <v>99</v>
      </c>
      <c r="D23" s="10" t="s">
        <v>70</v>
      </c>
      <c r="E23" s="11">
        <v>42</v>
      </c>
      <c r="F23" s="11">
        <v>205.6075479</v>
      </c>
      <c r="G23" s="21">
        <f>F23/XDO_?ST_MARKET_VALUE_4?6?*100</f>
        <v>1.1090200468511404</v>
      </c>
    </row>
    <row r="24" spans="1:7" ht="15">
      <c r="A24" s="8">
        <v>3</v>
      </c>
      <c r="B24" s="13" t="s">
        <v>17</v>
      </c>
      <c r="C24" s="10" t="s">
        <v>13</v>
      </c>
      <c r="D24" s="10" t="s">
        <v>72</v>
      </c>
      <c r="E24" s="11">
        <v>42</v>
      </c>
      <c r="F24" s="11">
        <v>204.6167407</v>
      </c>
      <c r="G24" s="21">
        <f>F24/XDO_?ST_MARKET_VALUE_4?6?*100</f>
        <v>1.1036757632458574</v>
      </c>
    </row>
    <row r="25" spans="1:7" ht="15">
      <c r="A25" s="8">
        <v>4</v>
      </c>
      <c r="B25" s="50" t="s">
        <v>89</v>
      </c>
      <c r="C25" s="10" t="s">
        <v>13</v>
      </c>
      <c r="D25" s="10" t="s">
        <v>71</v>
      </c>
      <c r="E25" s="11">
        <v>39</v>
      </c>
      <c r="F25" s="11">
        <v>191.0944278</v>
      </c>
      <c r="G25" s="21">
        <f>F25/XDO_?ST_MARKET_VALUE_4?6?*100</f>
        <v>1.030738187563142</v>
      </c>
    </row>
    <row r="26" spans="1:7" ht="15">
      <c r="A26" s="8"/>
      <c r="B26" s="13"/>
      <c r="C26" s="10"/>
      <c r="D26" s="10"/>
      <c r="E26" s="11"/>
      <c r="F26" s="11"/>
      <c r="G26" s="21"/>
    </row>
    <row r="27" spans="1:7" ht="15">
      <c r="A27" s="24"/>
      <c r="B27" s="25" t="s">
        <v>40</v>
      </c>
      <c r="C27" s="26"/>
      <c r="D27" s="26"/>
      <c r="E27" s="27">
        <v>0</v>
      </c>
      <c r="F27" s="27">
        <f>SUM(F7:F25)</f>
        <v>16464.3364927</v>
      </c>
      <c r="G27" s="28">
        <f>SUM(G7:G25)</f>
        <v>88.80646364883329</v>
      </c>
    </row>
    <row r="28" spans="1:7" ht="15">
      <c r="A28" s="3"/>
      <c r="B28" s="9" t="s">
        <v>41</v>
      </c>
      <c r="C28" s="4"/>
      <c r="D28" s="4"/>
      <c r="E28" s="5"/>
      <c r="F28" s="6"/>
      <c r="G28" s="7"/>
    </row>
    <row r="29" spans="1:7" ht="15">
      <c r="A29" s="8"/>
      <c r="B29" s="13" t="s">
        <v>41</v>
      </c>
      <c r="C29" s="10"/>
      <c r="D29" s="10"/>
      <c r="E29" s="11"/>
      <c r="F29" s="11">
        <v>2055.8202935</v>
      </c>
      <c r="G29" s="21">
        <v>11.09</v>
      </c>
    </row>
    <row r="30" spans="1:7" ht="15">
      <c r="A30" s="24"/>
      <c r="B30" s="25" t="s">
        <v>40</v>
      </c>
      <c r="C30" s="26"/>
      <c r="D30" s="26"/>
      <c r="E30" s="34"/>
      <c r="F30" s="27">
        <v>2055.82</v>
      </c>
      <c r="G30" s="28">
        <v>11.09</v>
      </c>
    </row>
    <row r="31" spans="1:7" ht="15">
      <c r="A31" s="15"/>
      <c r="B31" s="18" t="s">
        <v>42</v>
      </c>
      <c r="C31" s="16"/>
      <c r="D31" s="16"/>
      <c r="E31" s="17"/>
      <c r="F31" s="19"/>
      <c r="G31" s="20"/>
    </row>
    <row r="32" spans="1:7" ht="15">
      <c r="A32" s="15"/>
      <c r="B32" s="18" t="s">
        <v>43</v>
      </c>
      <c r="C32" s="16"/>
      <c r="D32" s="16"/>
      <c r="E32" s="17"/>
      <c r="F32" s="11">
        <f>XDO_?ST_MARKET_VALUE_4?6?-XDO_?ST_MARKET_VALUE_3?6?-XDO_?ST_TOTAL_MARKET_VALUE?6?</f>
        <v>19.413507299999765</v>
      </c>
      <c r="G32" s="21">
        <f>XDO_?ST_LEFT_MARKET_VAL?6?/XDO_?ST_MARKET_VALUE_4?6?*100</f>
        <v>0.10471390274963101</v>
      </c>
    </row>
    <row r="33" spans="1:7" ht="15">
      <c r="A33" s="24"/>
      <c r="B33" s="35" t="s">
        <v>40</v>
      </c>
      <c r="C33" s="26"/>
      <c r="D33" s="26"/>
      <c r="E33" s="34"/>
      <c r="F33" s="27">
        <v>19.413507299999765</v>
      </c>
      <c r="G33" s="28">
        <v>0.10471390274963101</v>
      </c>
    </row>
    <row r="34" spans="1:7" ht="15">
      <c r="A34" s="36"/>
      <c r="B34" s="38" t="s">
        <v>44</v>
      </c>
      <c r="C34" s="37"/>
      <c r="D34" s="37"/>
      <c r="E34" s="37"/>
      <c r="F34" s="22">
        <v>18539.57</v>
      </c>
      <c r="G34" s="23" t="s">
        <v>45</v>
      </c>
    </row>
    <row r="36" spans="1:7" ht="30" customHeight="1">
      <c r="A36" s="51" t="s">
        <v>92</v>
      </c>
      <c r="B36" s="58" t="s">
        <v>91</v>
      </c>
      <c r="C36" s="58"/>
      <c r="D36" s="58"/>
      <c r="E36" s="58"/>
      <c r="F36" s="58"/>
      <c r="G36" s="59"/>
    </row>
  </sheetData>
  <sheetProtection/>
  <mergeCells count="3">
    <mergeCell ref="A2:G2"/>
    <mergeCell ref="A3:G3"/>
    <mergeCell ref="B36:G36"/>
  </mergeCells>
  <conditionalFormatting sqref="C27:D27 C30:E33 F31">
    <cfRule type="cellIs" priority="1" dxfId="14" operator="lessThan" stopIfTrue="1">
      <formula>0</formula>
    </cfRule>
  </conditionalFormatting>
  <conditionalFormatting sqref="G31">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8"/>
  <sheetViews>
    <sheetView zoomScalePageLayoutView="0" workbookViewId="0" topLeftCell="A1">
      <selection activeCell="A10" sqref="A10"/>
    </sheetView>
  </sheetViews>
  <sheetFormatPr defaultColWidth="9.140625" defaultRowHeight="15"/>
  <cols>
    <col min="1" max="1" width="39.140625" style="0" bestFit="1" customWidth="1"/>
    <col min="2" max="2" width="14.8515625" style="0" bestFit="1" customWidth="1"/>
  </cols>
  <sheetData>
    <row r="1" spans="1:2" ht="15.75" customHeight="1" thickBot="1">
      <c r="A1" s="60" t="s">
        <v>101</v>
      </c>
      <c r="B1" s="61" t="s">
        <v>102</v>
      </c>
    </row>
    <row r="2" spans="1:2" ht="15.75" thickBot="1">
      <c r="A2" s="62" t="s">
        <v>103</v>
      </c>
      <c r="B2" s="63">
        <v>3873740654.87</v>
      </c>
    </row>
    <row r="3" spans="1:2" ht="15.75" thickBot="1">
      <c r="A3" s="62" t="s">
        <v>104</v>
      </c>
      <c r="B3" s="63">
        <v>4494973243.52</v>
      </c>
    </row>
    <row r="4" spans="1:2" ht="15.75" thickBot="1">
      <c r="A4" s="62" t="s">
        <v>105</v>
      </c>
      <c r="B4" s="63">
        <v>1431202834.06</v>
      </c>
    </row>
    <row r="5" spans="1:2" ht="15.75" thickBot="1">
      <c r="A5" s="62" t="s">
        <v>106</v>
      </c>
      <c r="B5" s="63">
        <v>2381183220.39</v>
      </c>
    </row>
    <row r="6" spans="1:2" ht="15.75" thickBot="1">
      <c r="A6" s="62" t="s">
        <v>107</v>
      </c>
      <c r="B6" s="63">
        <v>1984734223.2</v>
      </c>
    </row>
    <row r="7" spans="1:2" ht="15.75" thickBot="1">
      <c r="A7" s="62" t="s">
        <v>108</v>
      </c>
      <c r="B7" s="63">
        <v>1648795909.94</v>
      </c>
    </row>
    <row r="8" spans="1:2" ht="15">
      <c r="A8" s="62" t="s">
        <v>109</v>
      </c>
      <c r="B8" s="63">
        <v>1853957032.17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64" t="s">
        <v>110</v>
      </c>
    </row>
    <row r="2" ht="15">
      <c r="A2" t="s">
        <v>111</v>
      </c>
    </row>
    <row r="3" ht="15">
      <c r="A3" t="s">
        <v>112</v>
      </c>
    </row>
    <row r="5" ht="15">
      <c r="A5" s="64" t="s">
        <v>113</v>
      </c>
    </row>
    <row r="6" ht="15">
      <c r="A6" t="s">
        <v>111</v>
      </c>
    </row>
    <row r="7" ht="15">
      <c r="A7" t="s">
        <v>112</v>
      </c>
    </row>
    <row r="9" ht="15">
      <c r="A9" s="64" t="s">
        <v>114</v>
      </c>
    </row>
    <row r="10" ht="15">
      <c r="A10" t="s">
        <v>111</v>
      </c>
    </row>
    <row r="11" ht="15">
      <c r="A11"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2020-09-10T13:24:14Z</dcterms:modified>
  <cp:category/>
  <cp:version/>
  <cp:contentType/>
  <cp:contentStatus/>
</cp:coreProperties>
</file>